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20115" windowHeight="7620"/>
  </bookViews>
  <sheets>
    <sheet name="TPI Model v1.6" sheetId="10" r:id="rId1"/>
    <sheet name="Traveler Friction" sheetId="11" r:id="rId2"/>
    <sheet name="Impact on Value Add" sheetId="9" r:id="rId3"/>
    <sheet name="Sources of Values" sheetId="6" r:id="rId4"/>
    <sheet name="Ask Your Airlines" sheetId="7" r:id="rId5"/>
    <sheet name="A Bit More" sheetId="8" r:id="rId6"/>
  </sheets>
  <calcPr calcId="145621"/>
</workbook>
</file>

<file path=xl/calcChain.xml><?xml version="1.0" encoding="utf-8"?>
<calcChain xmlns="http://schemas.openxmlformats.org/spreadsheetml/2006/main">
  <c r="B38" i="6" l="1"/>
  <c r="B36" i="6"/>
  <c r="B34" i="6"/>
  <c r="B32" i="6"/>
  <c r="B30" i="6"/>
  <c r="B28" i="6"/>
  <c r="B25" i="6"/>
  <c r="B23" i="6"/>
  <c r="B21" i="6"/>
  <c r="B19" i="6"/>
  <c r="B15" i="6"/>
  <c r="B13" i="6"/>
  <c r="B17" i="6"/>
  <c r="B11" i="6"/>
  <c r="B9" i="6"/>
  <c r="B7" i="6"/>
  <c r="H39" i="10" l="1"/>
  <c r="H38" i="10"/>
  <c r="H37" i="10"/>
  <c r="F24" i="10"/>
  <c r="F20" i="10"/>
  <c r="F25" i="10" s="1"/>
  <c r="F12" i="10"/>
  <c r="F16" i="10" s="1"/>
  <c r="I11" i="10" s="1"/>
  <c r="C26" i="10"/>
  <c r="C27" i="10" s="1"/>
  <c r="I6" i="10" s="1"/>
  <c r="F26" i="10" l="1"/>
  <c r="I8" i="10"/>
  <c r="I37" i="10"/>
  <c r="I12" i="10"/>
  <c r="I38" i="10" s="1"/>
  <c r="F28" i="10"/>
  <c r="I13" i="10"/>
  <c r="I39" i="10" s="1"/>
  <c r="I9" i="9"/>
  <c r="H9" i="9"/>
  <c r="G9" i="9"/>
  <c r="F9" i="9"/>
  <c r="H43" i="10" l="1"/>
  <c r="K38" i="10"/>
  <c r="H44" i="10"/>
  <c r="K39" i="10"/>
  <c r="I14" i="10"/>
  <c r="H42" i="10"/>
  <c r="K37" i="10"/>
  <c r="J38" i="10" s="1"/>
  <c r="I8" i="9"/>
  <c r="H8" i="9"/>
  <c r="G8" i="9"/>
  <c r="F8" i="9"/>
  <c r="I15" i="10" l="1"/>
  <c r="I40" i="10"/>
  <c r="J14" i="10"/>
  <c r="H40" i="10" s="1"/>
  <c r="H45" i="10" l="1"/>
  <c r="K40" i="10"/>
  <c r="J39" i="10" s="1"/>
</calcChain>
</file>

<file path=xl/sharedStrings.xml><?xml version="1.0" encoding="utf-8"?>
<sst xmlns="http://schemas.openxmlformats.org/spreadsheetml/2006/main" count="117" uniqueCount="104">
  <si>
    <t>Variables</t>
  </si>
  <si>
    <t>Formulas</t>
  </si>
  <si>
    <t>Current estimated annual costs</t>
  </si>
  <si>
    <r>
      <rPr>
        <b/>
        <sz val="11"/>
        <color theme="1"/>
        <rFont val="Calibri"/>
        <family val="2"/>
        <scheme val="minor"/>
      </rPr>
      <t xml:space="preserve">Extra </t>
    </r>
    <r>
      <rPr>
        <sz val="11"/>
        <color theme="1"/>
        <rFont val="Calibri"/>
        <family val="2"/>
        <scheme val="minor"/>
      </rPr>
      <t>cost to upgrade a road warrior</t>
    </r>
  </si>
  <si>
    <t>Our average road warrior travels this much per year:</t>
  </si>
  <si>
    <t>Cost to Upgrade</t>
  </si>
  <si>
    <t>Nights away</t>
  </si>
  <si>
    <t>Attrition Savings</t>
  </si>
  <si>
    <t>Estimated Average Cost per Trip</t>
  </si>
  <si>
    <t>Attrition savings per year</t>
  </si>
  <si>
    <t>Total expected benefits</t>
  </si>
  <si>
    <t>Short Haul ticket, current policy</t>
  </si>
  <si>
    <t>Short Haul ticket, upgraded policy</t>
  </si>
  <si>
    <t>Long Haul ticket, current policy</t>
  </si>
  <si>
    <t>Long Haul ticket, upgraded policy</t>
  </si>
  <si>
    <t>Room night rate, current policy</t>
  </si>
  <si>
    <t>Room night rate, upgraded policy</t>
  </si>
  <si>
    <t>Extra cost per night for black cars, meals, etc.</t>
  </si>
  <si>
    <t>Trips in Short Haul markets, &lt; 6 hours</t>
  </si>
  <si>
    <t>Trips in Long Haul markets, &gt;  6 hours</t>
  </si>
  <si>
    <t>Net Expected Impact per Year per Road Warrior</t>
  </si>
  <si>
    <t>Est. Annual Travel Expenses per Road Warrior</t>
  </si>
  <si>
    <t>How much more value will the upgraded travel create?</t>
  </si>
  <si>
    <t>We'll spend this much more per road warrior:</t>
  </si>
  <si>
    <t>Invisible</t>
  </si>
  <si>
    <t>Visible</t>
  </si>
  <si>
    <t>Increase in Value Add</t>
  </si>
  <si>
    <t>Road Warrior Value Add and Attrition Estimates</t>
  </si>
  <si>
    <t>Value add factor, which multiplies compensation</t>
  </si>
  <si>
    <t>Estimated annual value add</t>
  </si>
  <si>
    <t xml:space="preserve"> increase in value add to break even</t>
  </si>
  <si>
    <t>Which means we need roughly a</t>
  </si>
  <si>
    <t>Chart Labels:</t>
  </si>
  <si>
    <t>Model says</t>
  </si>
  <si>
    <t>Attrition cost per road warrior who quits</t>
  </si>
  <si>
    <t>Estimated Cost of Attrition and Tenure</t>
  </si>
  <si>
    <t>Expected tenure with the upgraded travel policy</t>
  </si>
  <si>
    <t>Attrition cost per year, current</t>
  </si>
  <si>
    <t>Attrition cost per year, expected</t>
  </si>
  <si>
    <t>More value add per road warrior per year</t>
  </si>
  <si>
    <t xml:space="preserve">  for the upgraded travel policy</t>
  </si>
  <si>
    <t>Attrition costs as a % of annual compensation</t>
  </si>
  <si>
    <t xml:space="preserve">Then see the impact in the gray cells and chart  </t>
  </si>
  <si>
    <t>Source: Scott Gillespie</t>
  </si>
  <si>
    <t>Annual dollar amounts are rounded to nearest thousand.  Amounts are per road warrior per year</t>
  </si>
  <si>
    <t>Travel Manager</t>
  </si>
  <si>
    <t>HR</t>
  </si>
  <si>
    <t>Travel Budget Owners</t>
  </si>
  <si>
    <t>Road Warriors</t>
  </si>
  <si>
    <t>Average compensation per road warrior</t>
  </si>
  <si>
    <t>Expected % change in a road warrior's value add</t>
  </si>
  <si>
    <t>Current average tenure, in years</t>
  </si>
  <si>
    <t>Finance, Procure- ment</t>
  </si>
  <si>
    <t>Travel Mgmt. Company</t>
  </si>
  <si>
    <t>Airline, Hotel Partners</t>
  </si>
  <si>
    <t>Likely Sources of Credible Estimated Values</t>
  </si>
  <si>
    <t>This model is easy to play with, but to make a buttoned-up presentation to senior management, you'll likely want to use values that come from the most credible sources.</t>
  </si>
  <si>
    <t>Ask The Airlines for Their Analysis</t>
  </si>
  <si>
    <t>In Short Haul markets (city pairs with less than 6 hours flight time)</t>
  </si>
  <si>
    <t>A similar analysis for the Long Haul markets would be helpful.</t>
  </si>
  <si>
    <t>Is your current ATP (Average Ticket Price)</t>
  </si>
  <si>
    <r>
      <t xml:space="preserve">The estimated ATP would be if </t>
    </r>
    <r>
      <rPr>
        <b/>
        <sz val="14"/>
        <color theme="1"/>
        <rFont val="Calibri"/>
        <family val="2"/>
        <scheme val="minor"/>
      </rPr>
      <t>Premium Economy</t>
    </r>
    <r>
      <rPr>
        <sz val="14"/>
        <color theme="1"/>
        <rFont val="Calibri"/>
        <family val="2"/>
        <scheme val="minor"/>
      </rPr>
      <t xml:space="preserve"> is booked</t>
    </r>
  </si>
  <si>
    <r>
      <t xml:space="preserve">The estimated ATP would be if </t>
    </r>
    <r>
      <rPr>
        <b/>
        <sz val="14"/>
        <color theme="1"/>
        <rFont val="Calibri"/>
        <family val="2"/>
        <scheme val="minor"/>
      </rPr>
      <t xml:space="preserve">First Class </t>
    </r>
    <r>
      <rPr>
        <sz val="14"/>
        <color theme="1"/>
        <rFont val="Calibri"/>
        <family val="2"/>
        <scheme val="minor"/>
      </rPr>
      <t>is booked</t>
    </r>
  </si>
  <si>
    <t>Illustrative results from the airline's analysis:</t>
  </si>
  <si>
    <t xml:space="preserve"> - for all flights over 3 hours, the rest as is</t>
  </si>
  <si>
    <t xml:space="preserve"> - for all flights over 4 hours, the rest as is</t>
  </si>
  <si>
    <t xml:space="preserve"> - for all flights over 5 hours, the rest as is</t>
  </si>
  <si>
    <t>Gillespie's Guide to Travel + Procurement</t>
  </si>
  <si>
    <t>https://gillespie411.wordpress.com/traveler-friction/</t>
  </si>
  <si>
    <t>More Resources</t>
  </si>
  <si>
    <t>Contact Scott Gillespie at</t>
  </si>
  <si>
    <t>(O) 440 248 4111</t>
  </si>
  <si>
    <t>(M) 216 272 1637</t>
  </si>
  <si>
    <t>scott@tclara.com</t>
  </si>
  <si>
    <t>scott.gillespie2008@gmail.com</t>
  </si>
  <si>
    <t>or</t>
  </si>
  <si>
    <t>Part A Costs (per average road warrior)</t>
  </si>
  <si>
    <t>Part B Benefits (per average road warrior)</t>
  </si>
  <si>
    <t>https://www.linkedin.com/in/scottgillespie2008/</t>
  </si>
  <si>
    <t>Very Cost Focused</t>
  </si>
  <si>
    <t>Balanced</t>
  </si>
  <si>
    <t>Very Traveler Focused</t>
  </si>
  <si>
    <t>Trip Friction Grade</t>
  </si>
  <si>
    <t>E</t>
  </si>
  <si>
    <t>D</t>
  </si>
  <si>
    <t>C</t>
  </si>
  <si>
    <t>B</t>
  </si>
  <si>
    <t>A</t>
  </si>
  <si>
    <t>20-35%</t>
  </si>
  <si>
    <t>10-25%</t>
  </si>
  <si>
    <t>5-15%</t>
  </si>
  <si>
    <t>25-40%</t>
  </si>
  <si>
    <t>provides findings from relevant research, and offers guidelines for making</t>
  </si>
  <si>
    <t>some of the key assumptions needed to make this model work.</t>
  </si>
  <si>
    <t>You can find the User Guide and more information about traveler friction here:</t>
  </si>
  <si>
    <t>Cost Focused</t>
  </si>
  <si>
    <t>Traveler Focused</t>
  </si>
  <si>
    <t>This model has a User's Guide in PDF format. It explains more about the key concepts,</t>
  </si>
  <si>
    <t>0-5%</t>
  </si>
  <si>
    <t>Start here:</t>
  </si>
  <si>
    <r>
      <t xml:space="preserve"> Gillespie's Travel Policy Impact Model </t>
    </r>
    <r>
      <rPr>
        <b/>
        <sz val="16"/>
        <color theme="1"/>
        <rFont val="Calibri"/>
        <family val="2"/>
        <scheme val="minor"/>
      </rPr>
      <t>v1.6</t>
    </r>
  </si>
  <si>
    <t>Inputs needed by this model</t>
  </si>
  <si>
    <r>
      <t xml:space="preserve">Annual ROI </t>
    </r>
    <r>
      <rPr>
        <b/>
        <sz val="12"/>
        <color theme="1"/>
        <rFont val="Calibri"/>
        <family val="2"/>
        <scheme val="minor"/>
      </rPr>
      <t>(rounded to nearest 10%)</t>
    </r>
  </si>
  <si>
    <t xml:space="preserve">Change the value in any yellow cell,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</si>
</sst>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_(&quot;$&quot;* #,##0_);_(&quot;$&quot;* \(#,##0\);_(&quot;$&quot;* &quot;-&quot;??_);_(@_)"/>
    <numFmt numFmtId="165" formatCode="0.0"/>
    <numFmt numFmtId="166" formatCode="_(&quot;$&quot;* #,##0_);_(&quot;$&quot;* \(#,##0\);_(&quot;$&quot;*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0" tint="-0.499984740745262"/>
      <name val="Calibri"/>
      <family val="2"/>
      <scheme val="minor"/>
    </font>
    <font>
      <b/>
      <sz val="12"/>
      <color theme="1"/>
      <name val="Calibri"/>
      <family val="2"/>
      <scheme val="minor"/>
    </font>
    <font>
      <sz val="11"/>
      <name val="Calibri"/>
      <family val="2"/>
      <scheme val="minor"/>
    </font>
    <font>
      <b/>
      <sz val="14"/>
      <color theme="1"/>
      <name val="Calibri"/>
      <family val="2"/>
      <scheme val="minor"/>
    </font>
    <font>
      <sz val="10"/>
      <color theme="1"/>
      <name val="Calibri"/>
      <family val="2"/>
      <scheme val="minor"/>
    </font>
    <font>
      <sz val="12"/>
      <name val="Calibri"/>
      <family val="2"/>
      <scheme val="minor"/>
    </font>
    <font>
      <sz val="14"/>
      <color theme="1"/>
      <name val="Calibri"/>
      <family val="2"/>
      <scheme val="minor"/>
    </font>
    <font>
      <b/>
      <sz val="20"/>
      <color theme="1"/>
      <name val="Calibri"/>
      <family val="2"/>
      <scheme val="minor"/>
    </font>
    <font>
      <b/>
      <sz val="26"/>
      <color theme="1"/>
      <name val="Calibri"/>
      <family val="2"/>
      <scheme val="minor"/>
    </font>
    <font>
      <b/>
      <sz val="36"/>
      <color theme="1"/>
      <name val="Calibri"/>
      <family val="2"/>
      <scheme val="minor"/>
    </font>
    <font>
      <sz val="12"/>
      <color theme="0" tint="-0.499984740745262"/>
      <name val="Calibri"/>
      <family val="2"/>
      <scheme val="minor"/>
    </font>
    <font>
      <sz val="12"/>
      <color theme="1"/>
      <name val="Calibri"/>
      <family val="2"/>
      <scheme val="minor"/>
    </font>
    <font>
      <sz val="18"/>
      <color theme="1"/>
      <name val="Calibri"/>
      <family val="2"/>
      <scheme val="minor"/>
    </font>
    <font>
      <i/>
      <sz val="14"/>
      <color theme="1"/>
      <name val="Calibri"/>
      <family val="2"/>
      <scheme val="minor"/>
    </font>
    <font>
      <b/>
      <sz val="24"/>
      <color theme="1"/>
      <name val="Calibri"/>
      <family val="2"/>
      <scheme val="minor"/>
    </font>
    <font>
      <sz val="16"/>
      <color theme="1"/>
      <name val="Calibri"/>
      <family val="2"/>
      <scheme val="minor"/>
    </font>
    <font>
      <b/>
      <sz val="15"/>
      <color theme="1"/>
      <name val="Calibri"/>
      <family val="2"/>
      <scheme val="minor"/>
    </font>
    <font>
      <sz val="14"/>
      <color theme="0" tint="-0.499984740745262"/>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B6DF89"/>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0" fillId="2" borderId="0" xfId="0" applyFill="1"/>
    <xf numFmtId="0" fontId="4" fillId="2" borderId="0" xfId="0" applyFont="1" applyFill="1"/>
    <xf numFmtId="0" fontId="0" fillId="2" borderId="2" xfId="0" applyFill="1" applyBorder="1"/>
    <xf numFmtId="0" fontId="0" fillId="2" borderId="4" xfId="0" applyFill="1" applyBorder="1"/>
    <xf numFmtId="0" fontId="0" fillId="2" borderId="0" xfId="0" applyFill="1" applyAlignment="1">
      <alignment horizontal="right"/>
    </xf>
    <xf numFmtId="164" fontId="0" fillId="4" borderId="0" xfId="1" applyNumberFormat="1" applyFont="1" applyFill="1"/>
    <xf numFmtId="164" fontId="0" fillId="4" borderId="0" xfId="0" applyNumberFormat="1" applyFill="1"/>
    <xf numFmtId="0" fontId="7" fillId="2" borderId="0" xfId="0" applyFont="1" applyFill="1" applyAlignment="1">
      <alignment horizontal="right"/>
    </xf>
    <xf numFmtId="0" fontId="10" fillId="2" borderId="0" xfId="0" applyFont="1" applyFill="1" applyAlignment="1">
      <alignment horizontal="center"/>
    </xf>
    <xf numFmtId="164" fontId="0" fillId="2" borderId="0" xfId="1" applyNumberFormat="1" applyFont="1" applyFill="1"/>
    <xf numFmtId="0" fontId="9" fillId="2" borderId="0" xfId="0" applyFont="1" applyFill="1" applyAlignment="1">
      <alignment horizontal="left"/>
    </xf>
    <xf numFmtId="0" fontId="11" fillId="2" borderId="0" xfId="0" applyFont="1" applyFill="1" applyAlignment="1">
      <alignment horizontal="right"/>
    </xf>
    <xf numFmtId="0" fontId="0" fillId="0" borderId="0" xfId="0" applyFill="1"/>
    <xf numFmtId="0" fontId="0" fillId="0" borderId="0" xfId="0" applyFill="1" applyAlignment="1">
      <alignment horizontal="right"/>
    </xf>
    <xf numFmtId="0" fontId="0" fillId="4" borderId="0" xfId="0" applyFill="1" applyAlignment="1">
      <alignment horizontal="right"/>
    </xf>
    <xf numFmtId="0" fontId="0" fillId="4" borderId="0" xfId="0" applyFill="1"/>
    <xf numFmtId="0" fontId="0" fillId="2" borderId="1" xfId="0" applyFill="1" applyBorder="1"/>
    <xf numFmtId="0" fontId="0" fillId="2" borderId="6" xfId="0" applyFill="1" applyBorder="1"/>
    <xf numFmtId="0" fontId="0" fillId="2" borderId="0" xfId="0" applyFill="1" applyBorder="1"/>
    <xf numFmtId="164" fontId="0" fillId="4" borderId="7" xfId="1" applyNumberFormat="1" applyFont="1" applyFill="1" applyBorder="1"/>
    <xf numFmtId="0" fontId="0" fillId="2" borderId="7" xfId="0" applyFill="1" applyBorder="1"/>
    <xf numFmtId="0" fontId="0" fillId="0" borderId="7" xfId="0" applyBorder="1"/>
    <xf numFmtId="0" fontId="6" fillId="3" borderId="7" xfId="0" applyFont="1" applyFill="1" applyBorder="1"/>
    <xf numFmtId="0" fontId="0" fillId="3" borderId="7" xfId="0" applyFill="1" applyBorder="1"/>
    <xf numFmtId="0" fontId="2" fillId="2" borderId="7" xfId="0" applyFont="1" applyFill="1" applyBorder="1" applyAlignment="1">
      <alignment horizontal="right"/>
    </xf>
    <xf numFmtId="164" fontId="0" fillId="3" borderId="7" xfId="1" applyNumberFormat="1" applyFont="1" applyFill="1" applyBorder="1"/>
    <xf numFmtId="164" fontId="0" fillId="0" borderId="7" xfId="1" applyNumberFormat="1" applyFont="1" applyBorder="1"/>
    <xf numFmtId="0" fontId="0" fillId="2" borderId="3" xfId="0" applyFill="1" applyBorder="1"/>
    <xf numFmtId="0" fontId="2" fillId="2" borderId="0" xfId="0" applyFont="1" applyFill="1" applyBorder="1" applyAlignment="1">
      <alignment horizontal="right"/>
    </xf>
    <xf numFmtId="0" fontId="0" fillId="2" borderId="1" xfId="0" applyFill="1" applyBorder="1" applyAlignment="1">
      <alignment horizontal="right"/>
    </xf>
    <xf numFmtId="0" fontId="0" fillId="2" borderId="6" xfId="0" applyFill="1" applyBorder="1" applyAlignment="1">
      <alignment horizontal="right"/>
    </xf>
    <xf numFmtId="0" fontId="2" fillId="2" borderId="6" xfId="0" applyFont="1" applyFill="1" applyBorder="1"/>
    <xf numFmtId="0" fontId="8" fillId="2" borderId="6" xfId="0" applyFont="1" applyFill="1" applyBorder="1" applyAlignment="1">
      <alignment horizontal="right"/>
    </xf>
    <xf numFmtId="0" fontId="9" fillId="2" borderId="2" xfId="0" applyFont="1" applyFill="1" applyBorder="1" applyAlignment="1">
      <alignment horizontal="left"/>
    </xf>
    <xf numFmtId="164" fontId="0" fillId="3" borderId="6" xfId="1" applyNumberFormat="1" applyFont="1" applyFill="1" applyBorder="1"/>
    <xf numFmtId="0" fontId="0" fillId="2" borderId="7" xfId="0" applyFill="1" applyBorder="1" applyAlignment="1">
      <alignment horizontal="left"/>
    </xf>
    <xf numFmtId="164" fontId="0" fillId="4" borderId="6" xfId="1" applyNumberFormat="1" applyFont="1" applyFill="1" applyBorder="1"/>
    <xf numFmtId="0" fontId="2" fillId="2" borderId="6" xfId="0" quotePrefix="1" applyFont="1" applyFill="1" applyBorder="1"/>
    <xf numFmtId="0" fontId="2" fillId="2" borderId="7" xfId="0" applyFont="1" applyFill="1" applyBorder="1" applyAlignment="1">
      <alignment horizontal="left"/>
    </xf>
    <xf numFmtId="0" fontId="2" fillId="2" borderId="6" xfId="0" applyFont="1" applyFill="1" applyBorder="1" applyAlignment="1">
      <alignment horizontal="left"/>
    </xf>
    <xf numFmtId="9" fontId="0" fillId="3" borderId="3" xfId="2" applyFont="1" applyFill="1" applyBorder="1"/>
    <xf numFmtId="0" fontId="0" fillId="0" borderId="6" xfId="0" applyBorder="1"/>
    <xf numFmtId="165" fontId="0" fillId="3" borderId="6" xfId="0" applyNumberFormat="1" applyFill="1" applyBorder="1"/>
    <xf numFmtId="166" fontId="0" fillId="4" borderId="6" xfId="0" applyNumberFormat="1" applyFill="1" applyBorder="1"/>
    <xf numFmtId="166" fontId="0" fillId="4" borderId="3" xfId="0" applyNumberFormat="1" applyFill="1" applyBorder="1"/>
    <xf numFmtId="0" fontId="6" fillId="2" borderId="7" xfId="0" applyFont="1" applyFill="1" applyBorder="1" applyAlignment="1">
      <alignment horizontal="left"/>
    </xf>
    <xf numFmtId="164" fontId="2" fillId="4" borderId="6" xfId="1" applyNumberFormat="1" applyFont="1" applyFill="1" applyBorder="1"/>
    <xf numFmtId="164" fontId="2" fillId="4" borderId="8" xfId="0" applyNumberFormat="1" applyFont="1" applyFill="1" applyBorder="1"/>
    <xf numFmtId="0" fontId="7" fillId="2" borderId="0" xfId="0" applyFont="1" applyFill="1" applyBorder="1" applyAlignment="1">
      <alignment horizontal="right"/>
    </xf>
    <xf numFmtId="164" fontId="0" fillId="2" borderId="0" xfId="1" applyNumberFormat="1" applyFont="1" applyFill="1" applyBorder="1"/>
    <xf numFmtId="0" fontId="6" fillId="2" borderId="0" xfId="0" applyFont="1" applyFill="1" applyBorder="1"/>
    <xf numFmtId="0" fontId="0" fillId="3" borderId="5" xfId="0" applyFill="1" applyBorder="1" applyAlignment="1">
      <alignment horizontal="center"/>
    </xf>
    <xf numFmtId="0" fontId="0" fillId="4" borderId="5" xfId="0" applyFill="1" applyBorder="1" applyAlignment="1">
      <alignment horizontal="center"/>
    </xf>
    <xf numFmtId="0" fontId="12" fillId="2" borderId="0" xfId="0" applyFont="1" applyFill="1" applyAlignment="1">
      <alignment horizontal="right"/>
    </xf>
    <xf numFmtId="0" fontId="13" fillId="2" borderId="0" xfId="0" applyFont="1" applyFill="1" applyAlignment="1">
      <alignment horizontal="left"/>
    </xf>
    <xf numFmtId="165" fontId="2" fillId="3" borderId="3" xfId="0" applyNumberFormat="1" applyFont="1" applyFill="1" applyBorder="1"/>
    <xf numFmtId="0" fontId="4" fillId="2" borderId="0" xfId="0" applyFont="1" applyFill="1" applyBorder="1"/>
    <xf numFmtId="0" fontId="4" fillId="2" borderId="0" xfId="0" applyFont="1" applyFill="1" applyBorder="1" applyAlignment="1">
      <alignment horizontal="right"/>
    </xf>
    <xf numFmtId="0" fontId="4" fillId="2" borderId="0" xfId="0" applyFont="1" applyFill="1" applyBorder="1" applyAlignment="1">
      <alignment horizontal="left"/>
    </xf>
    <xf numFmtId="0" fontId="5" fillId="2" borderId="6" xfId="0" quotePrefix="1" applyFont="1" applyFill="1" applyBorder="1"/>
    <xf numFmtId="0" fontId="14" fillId="2" borderId="0" xfId="0" applyFont="1" applyFill="1" applyBorder="1" applyAlignment="1">
      <alignment horizontal="right"/>
    </xf>
    <xf numFmtId="0" fontId="0" fillId="2" borderId="0" xfId="0" applyFill="1" applyAlignment="1">
      <alignment vertical="top" wrapText="1"/>
    </xf>
    <xf numFmtId="0" fontId="0" fillId="2" borderId="0" xfId="0" applyFill="1" applyAlignment="1">
      <alignment horizontal="center" vertical="top" wrapText="1"/>
    </xf>
    <xf numFmtId="0" fontId="6" fillId="5" borderId="0" xfId="0" applyFont="1" applyFill="1"/>
    <xf numFmtId="0" fontId="0" fillId="5" borderId="0" xfId="0" applyFill="1"/>
    <xf numFmtId="0" fontId="10" fillId="2" borderId="0" xfId="0" applyFont="1" applyFill="1"/>
    <xf numFmtId="0" fontId="16" fillId="2" borderId="0" xfId="0" applyFont="1" applyFill="1"/>
    <xf numFmtId="0" fontId="15" fillId="2" borderId="0" xfId="0" applyFont="1" applyFill="1" applyAlignment="1">
      <alignment horizontal="right"/>
    </xf>
    <xf numFmtId="0" fontId="7" fillId="2" borderId="0" xfId="0" applyFont="1" applyFill="1"/>
    <xf numFmtId="0" fontId="11" fillId="2" borderId="0" xfId="0" applyFont="1" applyFill="1"/>
    <xf numFmtId="0" fontId="10" fillId="0" borderId="0" xfId="0" applyFont="1"/>
    <xf numFmtId="6" fontId="10" fillId="2" borderId="0" xfId="0" applyNumberFormat="1" applyFont="1" applyFill="1"/>
    <xf numFmtId="0" fontId="17" fillId="2" borderId="0" xfId="0" applyFont="1" applyFill="1"/>
    <xf numFmtId="0" fontId="10" fillId="2" borderId="0" xfId="0" applyFont="1" applyFill="1" applyAlignment="1">
      <alignment horizontal="center" wrapText="1"/>
    </xf>
    <xf numFmtId="0" fontId="0" fillId="2" borderId="0" xfId="0" quotePrefix="1" applyFill="1"/>
    <xf numFmtId="0" fontId="15" fillId="2" borderId="0" xfId="0" applyFont="1" applyFill="1"/>
    <xf numFmtId="0" fontId="0" fillId="2" borderId="0" xfId="0" applyFill="1" applyAlignment="1">
      <alignment horizontal="center"/>
    </xf>
    <xf numFmtId="0" fontId="0" fillId="6" borderId="0" xfId="0" applyFill="1" applyAlignment="1">
      <alignment horizontal="center" vertical="center"/>
    </xf>
    <xf numFmtId="0" fontId="0" fillId="8" borderId="0" xfId="0" applyFill="1" applyAlignment="1">
      <alignment horizontal="center" vertical="center"/>
    </xf>
    <xf numFmtId="0" fontId="0" fillId="9" borderId="0" xfId="0" applyFill="1" applyAlignment="1">
      <alignment horizontal="center" vertical="center"/>
    </xf>
    <xf numFmtId="0" fontId="0" fillId="4" borderId="0" xfId="0" applyFill="1" applyAlignment="1">
      <alignment horizontal="center" vertical="center"/>
    </xf>
    <xf numFmtId="0" fontId="6" fillId="7" borderId="0" xfId="0" applyFont="1" applyFill="1" applyAlignment="1">
      <alignment horizontal="center" vertical="center"/>
    </xf>
    <xf numFmtId="0" fontId="0" fillId="0" borderId="0" xfId="0" applyAlignment="1">
      <alignment vertical="center"/>
    </xf>
    <xf numFmtId="0" fontId="0" fillId="2" borderId="0" xfId="0" applyFill="1" applyAlignment="1">
      <alignment wrapText="1"/>
    </xf>
    <xf numFmtId="0" fontId="0" fillId="2" borderId="0" xfId="0" applyFill="1" applyAlignment="1">
      <alignment vertical="center" wrapText="1"/>
    </xf>
    <xf numFmtId="0" fontId="0" fillId="2" borderId="0" xfId="0" applyFill="1" applyAlignment="1">
      <alignment vertical="center"/>
    </xf>
    <xf numFmtId="0" fontId="0" fillId="2" borderId="0" xfId="0" applyFill="1" applyAlignment="1">
      <alignment horizontal="right" vertical="center"/>
    </xf>
    <xf numFmtId="9" fontId="15" fillId="2" borderId="0" xfId="2" quotePrefix="1" applyFont="1" applyFill="1" applyAlignment="1">
      <alignment horizontal="center" vertical="center"/>
    </xf>
    <xf numFmtId="9" fontId="15" fillId="2" borderId="0" xfId="2" applyFont="1" applyFill="1" applyAlignment="1">
      <alignment horizontal="center" vertical="center"/>
    </xf>
    <xf numFmtId="0" fontId="18" fillId="10" borderId="0" xfId="0" applyFont="1" applyFill="1"/>
    <xf numFmtId="0" fontId="0" fillId="2" borderId="6" xfId="0" applyFont="1" applyFill="1" applyBorder="1"/>
    <xf numFmtId="0" fontId="0" fillId="2" borderId="7" xfId="0" applyFont="1" applyFill="1" applyBorder="1"/>
    <xf numFmtId="0" fontId="0" fillId="2" borderId="7" xfId="0" quotePrefix="1" applyFont="1" applyFill="1" applyBorder="1"/>
    <xf numFmtId="0" fontId="0" fillId="2" borderId="7" xfId="0" applyFont="1" applyFill="1" applyBorder="1" applyAlignment="1">
      <alignment horizontal="left"/>
    </xf>
    <xf numFmtId="9" fontId="2" fillId="3" borderId="3" xfId="2" applyFont="1" applyFill="1" applyBorder="1"/>
    <xf numFmtId="164" fontId="2" fillId="4" borderId="6" xfId="0" applyNumberFormat="1" applyFont="1" applyFill="1" applyBorder="1"/>
    <xf numFmtId="0" fontId="19" fillId="2" borderId="6" xfId="0" applyFont="1" applyFill="1" applyBorder="1"/>
    <xf numFmtId="0" fontId="15" fillId="2" borderId="7" xfId="0" applyFont="1" applyFill="1" applyBorder="1"/>
    <xf numFmtId="164" fontId="0" fillId="3" borderId="4" xfId="1" applyNumberFormat="1" applyFont="1" applyFill="1" applyBorder="1"/>
    <xf numFmtId="0" fontId="7" fillId="2" borderId="2" xfId="0" applyFont="1" applyFill="1" applyBorder="1" applyAlignment="1">
      <alignment horizontal="right"/>
    </xf>
    <xf numFmtId="0" fontId="7" fillId="2" borderId="1" xfId="0" applyFont="1" applyFill="1" applyBorder="1" applyAlignment="1">
      <alignment horizontal="left"/>
    </xf>
    <xf numFmtId="0" fontId="0" fillId="2" borderId="3" xfId="0" applyFill="1" applyBorder="1" applyAlignment="1">
      <alignment horizontal="right"/>
    </xf>
    <xf numFmtId="164" fontId="2" fillId="4" borderId="4" xfId="1" applyNumberFormat="1" applyFont="1" applyFill="1" applyBorder="1"/>
    <xf numFmtId="164" fontId="15" fillId="4" borderId="6" xfId="0" applyNumberFormat="1" applyFont="1" applyFill="1" applyBorder="1"/>
    <xf numFmtId="164" fontId="15" fillId="4" borderId="3" xfId="0" applyNumberFormat="1" applyFont="1" applyFill="1" applyBorder="1"/>
    <xf numFmtId="0" fontId="19" fillId="2" borderId="7" xfId="0" applyFont="1" applyFill="1" applyBorder="1"/>
    <xf numFmtId="9" fontId="15" fillId="2" borderId="5" xfId="2" quotePrefix="1" applyFont="1" applyFill="1" applyBorder="1" applyAlignment="1">
      <alignment horizontal="center" vertical="center"/>
    </xf>
    <xf numFmtId="9" fontId="11" fillId="4" borderId="6" xfId="2" applyFont="1" applyFill="1" applyBorder="1" applyAlignment="1">
      <alignment horizontal="right"/>
    </xf>
    <xf numFmtId="164" fontId="3" fillId="4" borderId="6" xfId="1" applyNumberFormat="1" applyFont="1" applyFill="1" applyBorder="1"/>
    <xf numFmtId="0" fontId="19" fillId="0" borderId="7" xfId="0" applyFont="1" applyBorder="1"/>
    <xf numFmtId="164" fontId="3" fillId="4" borderId="6" xfId="0" applyNumberFormat="1" applyFont="1" applyFill="1" applyBorder="1"/>
    <xf numFmtId="0" fontId="3" fillId="2" borderId="7" xfId="0" applyFont="1" applyFill="1" applyBorder="1"/>
    <xf numFmtId="9" fontId="3" fillId="4" borderId="6" xfId="2" applyFont="1" applyFill="1" applyBorder="1"/>
    <xf numFmtId="9" fontId="15" fillId="2" borderId="0" xfId="0" applyNumberFormat="1" applyFont="1" applyFill="1" applyAlignment="1">
      <alignment horizontal="right"/>
    </xf>
    <xf numFmtId="0" fontId="11" fillId="2" borderId="9" xfId="0" applyFont="1" applyFill="1" applyBorder="1" applyAlignment="1">
      <alignment horizontal="right" wrapText="1"/>
    </xf>
    <xf numFmtId="0" fontId="2" fillId="2" borderId="4" xfId="0" applyFont="1" applyFill="1" applyBorder="1" applyAlignment="1">
      <alignment horizontal="left"/>
    </xf>
    <xf numFmtId="0" fontId="21" fillId="2" borderId="0" xfId="0" applyFont="1" applyFill="1" applyBorder="1" applyAlignment="1">
      <alignment horizontal="right"/>
    </xf>
    <xf numFmtId="0" fontId="0" fillId="2" borderId="0" xfId="0" quotePrefix="1" applyFill="1" applyBorder="1" applyAlignment="1">
      <alignment horizontal="center"/>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5" fillId="2" borderId="0" xfId="0" applyFont="1" applyFill="1" applyAlignment="1">
      <alignment horizontal="left" wrapText="1"/>
    </xf>
    <xf numFmtId="0" fontId="16" fillId="2" borderId="0" xfId="0" applyFont="1" applyFill="1" applyAlignment="1">
      <alignment horizontal="center" vertical="top" wrapText="1"/>
    </xf>
  </cellXfs>
  <cellStyles count="3">
    <cellStyle name="Currency" xfId="1" builtinId="4"/>
    <cellStyle name="Normal" xfId="0" builtinId="0"/>
    <cellStyle name="Percent" xfId="2" builtinId="5"/>
  </cellStyles>
  <dxfs count="6">
    <dxf>
      <font>
        <color auto="1"/>
      </font>
      <fill>
        <patternFill>
          <bgColor rgb="FFFF0000"/>
        </patternFill>
      </fill>
    </dxf>
    <dxf>
      <fill>
        <patternFill>
          <bgColor rgb="FFFF0000"/>
        </patternFill>
      </fill>
    </dxf>
    <dxf>
      <fill>
        <patternFill>
          <bgColor rgb="FFFF9999"/>
        </patternFill>
      </fill>
    </dxf>
    <dxf>
      <fill>
        <patternFill>
          <bgColor theme="2"/>
        </patternFill>
      </fill>
    </dxf>
    <dxf>
      <font>
        <b val="0"/>
        <i val="0"/>
        <strike val="0"/>
      </font>
      <fill>
        <patternFill>
          <bgColor rgb="FF99CCFF"/>
        </patternFill>
      </fill>
    </dxf>
    <dxf>
      <font>
        <b val="0"/>
        <i val="0"/>
        <strike val="0"/>
        <color auto="1"/>
      </font>
      <fill>
        <patternFill>
          <bgColor theme="4"/>
        </patternFill>
      </fill>
    </dxf>
  </dxfs>
  <tableStyles count="0" defaultTableStyle="TableStyleMedium2" defaultPivotStyle="PivotStyleLight16"/>
  <colors>
    <mruColors>
      <color rgb="FFB6DF89"/>
      <color rgb="FFFF99CC"/>
      <color rgb="FF99CCFF"/>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400"/>
              <a:t>Annual Impact of Travel Policy Upgrade</a:t>
            </a:r>
          </a:p>
          <a:p>
            <a:pPr>
              <a:defRPr sz="1100"/>
            </a:pPr>
            <a:r>
              <a:rPr lang="en-US" sz="1100"/>
              <a:t>per Road Warrior in 000s</a:t>
            </a:r>
          </a:p>
        </c:rich>
      </c:tx>
      <c:layout>
        <c:manualLayout>
          <c:xMode val="edge"/>
          <c:yMode val="edge"/>
          <c:x val="0.14110338303838768"/>
          <c:y val="1.9826517967781909E-2"/>
        </c:manualLayout>
      </c:layout>
      <c:overlay val="0"/>
    </c:title>
    <c:autoTitleDeleted val="0"/>
    <c:plotArea>
      <c:layout>
        <c:manualLayout>
          <c:layoutTarget val="inner"/>
          <c:xMode val="edge"/>
          <c:yMode val="edge"/>
          <c:x val="3.3958110713650236E-2"/>
          <c:y val="0.16908502260917804"/>
          <c:w val="0.93208377857269953"/>
          <c:h val="0.36166019528709503"/>
        </c:manualLayout>
      </c:layout>
      <c:barChart>
        <c:barDir val="col"/>
        <c:grouping val="stacked"/>
        <c:varyColors val="0"/>
        <c:ser>
          <c:idx val="0"/>
          <c:order val="0"/>
          <c:spPr>
            <a:noFill/>
          </c:spPr>
          <c:invertIfNegative val="0"/>
          <c:cat>
            <c:strRef>
              <c:f>'TPI Model v1.6'!$H$42:$H$45</c:f>
              <c:strCache>
                <c:ptCount val="4"/>
                <c:pt idx="0">
                  <c:v>$30K  Increase in Value Add</c:v>
                </c:pt>
                <c:pt idx="1">
                  <c:v>and $15K in  Attrition Savings</c:v>
                </c:pt>
                <c:pt idx="2">
                  <c:v>Less $31K  Cost to Upgrade</c:v>
                </c:pt>
                <c:pt idx="3">
                  <c:v>Equals $14K of  Net Gain per Year</c:v>
                </c:pt>
              </c:strCache>
            </c:strRef>
          </c:cat>
          <c:val>
            <c:numRef>
              <c:f>'TPI Model v1.6'!$J$37:$J$40</c:f>
              <c:numCache>
                <c:formatCode>_("$"* #,##0_);_("$"* \(#,##0\);_("$"* "-"??_);_(@_)</c:formatCode>
                <c:ptCount val="4"/>
                <c:pt idx="0" formatCode="General">
                  <c:v>0</c:v>
                </c:pt>
                <c:pt idx="1">
                  <c:v>30</c:v>
                </c:pt>
                <c:pt idx="2" formatCode="General">
                  <c:v>14</c:v>
                </c:pt>
                <c:pt idx="3" formatCode="General">
                  <c:v>0</c:v>
                </c:pt>
              </c:numCache>
            </c:numRef>
          </c:val>
        </c:ser>
        <c:ser>
          <c:idx val="1"/>
          <c:order val="1"/>
          <c:spPr>
            <a:solidFill>
              <a:schemeClr val="tx2">
                <a:lumMod val="60000"/>
                <a:lumOff val="40000"/>
              </a:schemeClr>
            </a:solidFill>
          </c:spPr>
          <c:invertIfNegative val="0"/>
          <c:dPt>
            <c:idx val="2"/>
            <c:invertIfNegative val="0"/>
            <c:bubble3D val="0"/>
            <c:spPr>
              <a:solidFill>
                <a:srgbClr val="C00000">
                  <a:alpha val="67000"/>
                </a:srgbClr>
              </a:solidFill>
            </c:spPr>
          </c:dPt>
          <c:dLbls>
            <c:dLbl>
              <c:idx val="2"/>
              <c:spPr>
                <a:noFill/>
              </c:spPr>
              <c:txPr>
                <a:bodyPr/>
                <a:lstStyle/>
                <a:p>
                  <a:pPr>
                    <a:defRPr sz="1400">
                      <a:solidFill>
                        <a:sysClr val="windowText" lastClr="000000"/>
                      </a:solidFill>
                    </a:defRPr>
                  </a:pPr>
                  <a:endParaRPr lang="en-US"/>
                </a:p>
              </c:txPr>
              <c:showLegendKey val="0"/>
              <c:showVal val="1"/>
              <c:showCatName val="0"/>
              <c:showSerName val="0"/>
              <c:showPercent val="0"/>
              <c:showBubbleSize val="0"/>
            </c:dLbl>
            <c:txPr>
              <a:bodyPr/>
              <a:lstStyle/>
              <a:p>
                <a:pPr>
                  <a:defRPr sz="1400">
                    <a:solidFill>
                      <a:sysClr val="windowText" lastClr="000000"/>
                    </a:solidFill>
                  </a:defRPr>
                </a:pPr>
                <a:endParaRPr lang="en-US"/>
              </a:p>
            </c:txPr>
            <c:showLegendKey val="0"/>
            <c:showVal val="1"/>
            <c:showCatName val="0"/>
            <c:showSerName val="0"/>
            <c:showPercent val="0"/>
            <c:showBubbleSize val="0"/>
            <c:showLeaderLines val="0"/>
          </c:dLbls>
          <c:cat>
            <c:strRef>
              <c:f>'TPI Model v1.6'!$H$42:$H$45</c:f>
              <c:strCache>
                <c:ptCount val="4"/>
                <c:pt idx="0">
                  <c:v>$30K  Increase in Value Add</c:v>
                </c:pt>
                <c:pt idx="1">
                  <c:v>and $15K in  Attrition Savings</c:v>
                </c:pt>
                <c:pt idx="2">
                  <c:v>Less $31K  Cost to Upgrade</c:v>
                </c:pt>
                <c:pt idx="3">
                  <c:v>Equals $14K of  Net Gain per Year</c:v>
                </c:pt>
              </c:strCache>
            </c:strRef>
          </c:cat>
          <c:val>
            <c:numRef>
              <c:f>'TPI Model v1.6'!$K$37:$K$40</c:f>
              <c:numCache>
                <c:formatCode>_("$"* #,##0_);_("$"* \(#,##0\);_("$"* "-"??_);_(@_)</c:formatCode>
                <c:ptCount val="4"/>
                <c:pt idx="0">
                  <c:v>30</c:v>
                </c:pt>
                <c:pt idx="1">
                  <c:v>15</c:v>
                </c:pt>
                <c:pt idx="2">
                  <c:v>31</c:v>
                </c:pt>
                <c:pt idx="3">
                  <c:v>14</c:v>
                </c:pt>
              </c:numCache>
            </c:numRef>
          </c:val>
        </c:ser>
        <c:dLbls>
          <c:showLegendKey val="0"/>
          <c:showVal val="0"/>
          <c:showCatName val="0"/>
          <c:showSerName val="0"/>
          <c:showPercent val="0"/>
          <c:showBubbleSize val="0"/>
        </c:dLbls>
        <c:gapWidth val="150"/>
        <c:overlap val="100"/>
        <c:axId val="507396480"/>
        <c:axId val="518357760"/>
      </c:barChart>
      <c:catAx>
        <c:axId val="507396480"/>
        <c:scaling>
          <c:orientation val="minMax"/>
        </c:scaling>
        <c:delete val="0"/>
        <c:axPos val="b"/>
        <c:majorTickMark val="out"/>
        <c:minorTickMark val="none"/>
        <c:tickLblPos val="low"/>
        <c:txPr>
          <a:bodyPr/>
          <a:lstStyle/>
          <a:p>
            <a:pPr>
              <a:defRPr sz="1400">
                <a:solidFill>
                  <a:sysClr val="windowText" lastClr="000000"/>
                </a:solidFill>
              </a:defRPr>
            </a:pPr>
            <a:endParaRPr lang="en-US"/>
          </a:p>
        </c:txPr>
        <c:crossAx val="518357760"/>
        <c:crosses val="autoZero"/>
        <c:auto val="1"/>
        <c:lblAlgn val="ctr"/>
        <c:lblOffset val="100"/>
        <c:noMultiLvlLbl val="0"/>
      </c:catAx>
      <c:valAx>
        <c:axId val="518357760"/>
        <c:scaling>
          <c:orientation val="minMax"/>
        </c:scaling>
        <c:delete val="1"/>
        <c:axPos val="l"/>
        <c:numFmt formatCode="General" sourceLinked="1"/>
        <c:majorTickMark val="out"/>
        <c:minorTickMark val="none"/>
        <c:tickLblPos val="nextTo"/>
        <c:crossAx val="507396480"/>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9071</xdr:colOff>
      <xdr:row>15</xdr:row>
      <xdr:rowOff>147409</xdr:rowOff>
    </xdr:from>
    <xdr:to>
      <xdr:col>9</xdr:col>
      <xdr:colOff>3222625</xdr:colOff>
      <xdr:row>30</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928696</xdr:colOff>
      <xdr:row>4</xdr:row>
      <xdr:rowOff>91849</xdr:rowOff>
    </xdr:from>
    <xdr:to>
      <xdr:col>2</xdr:col>
      <xdr:colOff>154787</xdr:colOff>
      <xdr:row>7</xdr:row>
      <xdr:rowOff>56131</xdr:rowOff>
    </xdr:to>
    <xdr:sp macro="" textlink="">
      <xdr:nvSpPr>
        <xdr:cNvPr id="3" name="TextBox 2"/>
        <xdr:cNvSpPr txBox="1"/>
      </xdr:nvSpPr>
      <xdr:spPr>
        <a:xfrm>
          <a:off x="1166821" y="1149124"/>
          <a:ext cx="2474116" cy="57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a:t>Part</a:t>
          </a:r>
          <a:r>
            <a:rPr lang="en-US" sz="3200" b="1"/>
            <a:t> A  Costs</a:t>
          </a:r>
        </a:p>
      </xdr:txBody>
    </xdr:sp>
    <xdr:clientData/>
  </xdr:twoCellAnchor>
  <xdr:twoCellAnchor>
    <xdr:from>
      <xdr:col>8</xdr:col>
      <xdr:colOff>672792</xdr:colOff>
      <xdr:row>1</xdr:row>
      <xdr:rowOff>181317</xdr:rowOff>
    </xdr:from>
    <xdr:to>
      <xdr:col>9</xdr:col>
      <xdr:colOff>2413572</xdr:colOff>
      <xdr:row>3</xdr:row>
      <xdr:rowOff>27213</xdr:rowOff>
    </xdr:to>
    <xdr:sp macro="" textlink="">
      <xdr:nvSpPr>
        <xdr:cNvPr id="4" name="TextBox 3"/>
        <xdr:cNvSpPr txBox="1"/>
      </xdr:nvSpPr>
      <xdr:spPr>
        <a:xfrm>
          <a:off x="10493067" y="286092"/>
          <a:ext cx="2674230" cy="579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a:t>Part</a:t>
          </a:r>
          <a:r>
            <a:rPr lang="en-US" sz="3200" b="1"/>
            <a:t> C  Impact</a:t>
          </a:r>
        </a:p>
      </xdr:txBody>
    </xdr:sp>
    <xdr:clientData/>
  </xdr:twoCellAnchor>
  <xdr:twoCellAnchor>
    <xdr:from>
      <xdr:col>5</xdr:col>
      <xdr:colOff>648040</xdr:colOff>
      <xdr:row>4</xdr:row>
      <xdr:rowOff>87093</xdr:rowOff>
    </xdr:from>
    <xdr:to>
      <xdr:col>6</xdr:col>
      <xdr:colOff>2719727</xdr:colOff>
      <xdr:row>7</xdr:row>
      <xdr:rowOff>51375</xdr:rowOff>
    </xdr:to>
    <xdr:sp macro="" textlink="">
      <xdr:nvSpPr>
        <xdr:cNvPr id="5" name="TextBox 4"/>
        <xdr:cNvSpPr txBox="1"/>
      </xdr:nvSpPr>
      <xdr:spPr>
        <a:xfrm>
          <a:off x="5543890" y="1144368"/>
          <a:ext cx="2967037" cy="57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a:t>Part</a:t>
          </a:r>
          <a:r>
            <a:rPr lang="en-US" sz="3200" b="1"/>
            <a:t> B  Benefits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483545</xdr:colOff>
      <xdr:row>1</xdr:row>
      <xdr:rowOff>76200</xdr:rowOff>
    </xdr:from>
    <xdr:to>
      <xdr:col>14</xdr:col>
      <xdr:colOff>46269</xdr:colOff>
      <xdr:row>23</xdr:row>
      <xdr:rowOff>132638</xdr:rowOff>
    </xdr:to>
    <xdr:pic>
      <xdr:nvPicPr>
        <xdr:cNvPr id="2" name="Picture 1"/>
        <xdr:cNvPicPr>
          <a:picLocks noChangeAspect="1"/>
        </xdr:cNvPicPr>
      </xdr:nvPicPr>
      <xdr:blipFill>
        <a:blip xmlns:r="http://schemas.openxmlformats.org/officeDocument/2006/relationships" r:embed="rId1"/>
        <a:stretch>
          <a:fillRect/>
        </a:stretch>
      </xdr:blipFill>
      <xdr:spPr>
        <a:xfrm>
          <a:off x="483545" y="266700"/>
          <a:ext cx="8097124" cy="4247438"/>
        </a:xfrm>
        <a:prstGeom prst="rect">
          <a:avLst/>
        </a:prstGeom>
      </xdr:spPr>
    </xdr:pic>
    <xdr:clientData/>
  </xdr:twoCellAnchor>
  <xdr:oneCellAnchor>
    <xdr:from>
      <xdr:col>14</xdr:col>
      <xdr:colOff>171449</xdr:colOff>
      <xdr:row>1</xdr:row>
      <xdr:rowOff>47625</xdr:rowOff>
    </xdr:from>
    <xdr:ext cx="2781301" cy="3276600"/>
    <xdr:sp macro="" textlink="">
      <xdr:nvSpPr>
        <xdr:cNvPr id="3" name="TextBox 2"/>
        <xdr:cNvSpPr txBox="1"/>
      </xdr:nvSpPr>
      <xdr:spPr>
        <a:xfrm>
          <a:off x="8705849" y="238125"/>
          <a:ext cx="2781301" cy="3276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000" b="1"/>
            <a:t>What does traveler friction look like?</a:t>
          </a:r>
        </a:p>
        <a:p>
          <a:endParaRPr lang="en-US" sz="1400"/>
        </a:p>
        <a:p>
          <a:r>
            <a:rPr lang="en-US" sz="1400"/>
            <a:t>These</a:t>
          </a:r>
          <a:r>
            <a:rPr lang="en-US" sz="1400" baseline="0"/>
            <a:t> are the average annual stats for those who placed in the top 10% of the  110,000 business travelers studied by ARC and tClara in 2015.</a:t>
          </a:r>
        </a:p>
        <a:p>
          <a:endParaRPr lang="en-US" sz="1400" baseline="0"/>
        </a:p>
        <a:p>
          <a:r>
            <a:rPr lang="en-US" sz="1400" baseline="0"/>
            <a:t>tClara can grade and benchmark your firm's Trip Friction levels.</a:t>
          </a:r>
        </a:p>
        <a:p>
          <a:endParaRPr lang="en-US" sz="1400" baseline="0"/>
        </a:p>
        <a:p>
          <a:r>
            <a:rPr lang="en-US" sz="1400" baseline="0"/>
            <a:t>Learn more at tClara.com</a:t>
          </a:r>
          <a:endParaRPr 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66674</xdr:colOff>
      <xdr:row>6</xdr:row>
      <xdr:rowOff>180974</xdr:rowOff>
    </xdr:from>
    <xdr:ext cx="1924051" cy="819151"/>
    <xdr:sp macro="" textlink="">
      <xdr:nvSpPr>
        <xdr:cNvPr id="2" name="TextBox 1"/>
        <xdr:cNvSpPr txBox="1"/>
      </xdr:nvSpPr>
      <xdr:spPr>
        <a:xfrm>
          <a:off x="1285874" y="1323974"/>
          <a:ext cx="1924051" cy="819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400"/>
            <a:t>1. If your current travel policies </a:t>
          </a:r>
          <a:r>
            <a:rPr lang="en-US" sz="1400" baseline="0"/>
            <a:t> and Trip Friction grade is a D</a:t>
          </a:r>
          <a:endParaRPr lang="en-US" sz="1400"/>
        </a:p>
      </xdr:txBody>
    </xdr:sp>
    <xdr:clientData/>
  </xdr:oneCellAnchor>
  <xdr:oneCellAnchor>
    <xdr:from>
      <xdr:col>4</xdr:col>
      <xdr:colOff>466724</xdr:colOff>
      <xdr:row>1</xdr:row>
      <xdr:rowOff>76199</xdr:rowOff>
    </xdr:from>
    <xdr:ext cx="2447926" cy="819151"/>
    <xdr:sp macro="" textlink="">
      <xdr:nvSpPr>
        <xdr:cNvPr id="3" name="TextBox 2"/>
        <xdr:cNvSpPr txBox="1"/>
      </xdr:nvSpPr>
      <xdr:spPr>
        <a:xfrm>
          <a:off x="4124324" y="266699"/>
          <a:ext cx="2447926" cy="819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a:t>2. And you move to a more traveler-focused policy  with lower Trip Friction, Grade</a:t>
          </a:r>
          <a:r>
            <a:rPr lang="en-US" sz="1400" baseline="0"/>
            <a:t> B</a:t>
          </a:r>
          <a:endParaRPr lang="en-US" sz="1400"/>
        </a:p>
      </xdr:txBody>
    </xdr:sp>
    <xdr:clientData/>
  </xdr:oneCellAnchor>
  <xdr:oneCellAnchor>
    <xdr:from>
      <xdr:col>4</xdr:col>
      <xdr:colOff>600074</xdr:colOff>
      <xdr:row>14</xdr:row>
      <xdr:rowOff>180974</xdr:rowOff>
    </xdr:from>
    <xdr:ext cx="2447926" cy="819151"/>
    <xdr:sp macro="" textlink="">
      <xdr:nvSpPr>
        <xdr:cNvPr id="4" name="TextBox 3"/>
        <xdr:cNvSpPr txBox="1"/>
      </xdr:nvSpPr>
      <xdr:spPr>
        <a:xfrm>
          <a:off x="4257674" y="3686174"/>
          <a:ext cx="2447926" cy="819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a:t>3. You might expect a</a:t>
          </a:r>
          <a:r>
            <a:rPr lang="en-US" sz="1400" baseline="0"/>
            <a:t> 10-25%</a:t>
          </a:r>
          <a:r>
            <a:rPr lang="en-US" sz="1400"/>
            <a:t> increase in your road warrior's value add</a:t>
          </a:r>
        </a:p>
      </xdr:txBody>
    </xdr:sp>
    <xdr:clientData/>
  </xdr:oneCellAnchor>
  <xdr:twoCellAnchor>
    <xdr:from>
      <xdr:col>1</xdr:col>
      <xdr:colOff>409575</xdr:colOff>
      <xdr:row>8</xdr:row>
      <xdr:rowOff>142875</xdr:rowOff>
    </xdr:from>
    <xdr:to>
      <xdr:col>2</xdr:col>
      <xdr:colOff>304800</xdr:colOff>
      <xdr:row>10</xdr:row>
      <xdr:rowOff>114300</xdr:rowOff>
    </xdr:to>
    <xdr:cxnSp macro="">
      <xdr:nvCxnSpPr>
        <xdr:cNvPr id="6" name="Straight Arrow Connector 5"/>
        <xdr:cNvCxnSpPr/>
      </xdr:nvCxnSpPr>
      <xdr:spPr>
        <a:xfrm>
          <a:off x="561975" y="2047875"/>
          <a:ext cx="504825" cy="50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342900</xdr:colOff>
      <xdr:row>5</xdr:row>
      <xdr:rowOff>57150</xdr:rowOff>
    </xdr:from>
    <xdr:to>
      <xdr:col>7</xdr:col>
      <xdr:colOff>409576</xdr:colOff>
      <xdr:row>7</xdr:row>
      <xdr:rowOff>76200</xdr:rowOff>
    </xdr:to>
    <xdr:cxnSp macro="">
      <xdr:nvCxnSpPr>
        <xdr:cNvPr id="7" name="Straight Arrow Connector 6"/>
        <xdr:cNvCxnSpPr/>
      </xdr:nvCxnSpPr>
      <xdr:spPr>
        <a:xfrm flipH="1">
          <a:off x="4219575" y="1009650"/>
          <a:ext cx="66676" cy="400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485775</xdr:colOff>
      <xdr:row>10</xdr:row>
      <xdr:rowOff>257175</xdr:rowOff>
    </xdr:from>
    <xdr:to>
      <xdr:col>7</xdr:col>
      <xdr:colOff>85725</xdr:colOff>
      <xdr:row>14</xdr:row>
      <xdr:rowOff>142876</xdr:rowOff>
    </xdr:to>
    <xdr:cxnSp macro="">
      <xdr:nvCxnSpPr>
        <xdr:cNvPr id="11" name="Straight Arrow Connector 10"/>
        <xdr:cNvCxnSpPr/>
      </xdr:nvCxnSpPr>
      <xdr:spPr>
        <a:xfrm flipV="1">
          <a:off x="3752850" y="2695575"/>
          <a:ext cx="209550" cy="9525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123825</xdr:colOff>
      <xdr:row>15</xdr:row>
      <xdr:rowOff>104775</xdr:rowOff>
    </xdr:from>
    <xdr:ext cx="2136098" cy="264560"/>
    <xdr:sp macro="" textlink="">
      <xdr:nvSpPr>
        <xdr:cNvPr id="17" name="TextBox 16"/>
        <xdr:cNvSpPr txBox="1"/>
      </xdr:nvSpPr>
      <xdr:spPr>
        <a:xfrm>
          <a:off x="276225" y="3800475"/>
          <a:ext cx="21360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Source: Scott Gillespie's estimates</a:t>
          </a:r>
        </a:p>
      </xdr:txBody>
    </xdr:sp>
    <xdr:clientData/>
  </xdr:oneCellAnchor>
  <xdr:oneCellAnchor>
    <xdr:from>
      <xdr:col>1</xdr:col>
      <xdr:colOff>76200</xdr:colOff>
      <xdr:row>1</xdr:row>
      <xdr:rowOff>38099</xdr:rowOff>
    </xdr:from>
    <xdr:ext cx="2171700" cy="937757"/>
    <xdr:sp macro="" textlink="">
      <xdr:nvSpPr>
        <xdr:cNvPr id="20" name="TextBox 19"/>
        <xdr:cNvSpPr txBox="1"/>
      </xdr:nvSpPr>
      <xdr:spPr>
        <a:xfrm>
          <a:off x="228600" y="228599"/>
          <a:ext cx="2171700" cy="93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800"/>
            <a:t>So what is a reasonable increase in value add?</a:t>
          </a:r>
        </a:p>
      </xdr:txBody>
    </xdr:sp>
    <xdr:clientData/>
  </xdr:oneCellAnchor>
  <xdr:twoCellAnchor>
    <xdr:from>
      <xdr:col>9</xdr:col>
      <xdr:colOff>38101</xdr:colOff>
      <xdr:row>8</xdr:row>
      <xdr:rowOff>257175</xdr:rowOff>
    </xdr:from>
    <xdr:to>
      <xdr:col>9</xdr:col>
      <xdr:colOff>466725</xdr:colOff>
      <xdr:row>9</xdr:row>
      <xdr:rowOff>123825</xdr:rowOff>
    </xdr:to>
    <xdr:cxnSp macro="">
      <xdr:nvCxnSpPr>
        <xdr:cNvPr id="10" name="Straight Arrow Connector 9"/>
        <xdr:cNvCxnSpPr/>
      </xdr:nvCxnSpPr>
      <xdr:spPr>
        <a:xfrm flipH="1">
          <a:off x="5133976" y="2162175"/>
          <a:ext cx="428624" cy="133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533398</xdr:colOff>
      <xdr:row>1</xdr:row>
      <xdr:rowOff>152398</xdr:rowOff>
    </xdr:from>
    <xdr:ext cx="2362202" cy="3933827"/>
    <xdr:sp macro="" textlink="">
      <xdr:nvSpPr>
        <xdr:cNvPr id="14" name="TextBox 13"/>
        <xdr:cNvSpPr txBox="1"/>
      </xdr:nvSpPr>
      <xdr:spPr>
        <a:xfrm>
          <a:off x="5629273" y="342898"/>
          <a:ext cx="2362202" cy="39338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baseline="0">
              <a:solidFill>
                <a:schemeClr val="tx1"/>
              </a:solidFill>
              <a:effectLst/>
              <a:latin typeface="+mn-lt"/>
              <a:ea typeface="+mn-ea"/>
              <a:cs typeface="+mn-cs"/>
            </a:rPr>
            <a:t>Where do these numbers come from?</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This matrix is meant to show how the value add might change based on the current and proposed travel policies...your mileage may vary!</a:t>
          </a:r>
          <a:endParaRPr lang="en-US" sz="1200">
            <a:effectLst/>
          </a:endParaRPr>
        </a:p>
        <a:p>
          <a:pPr algn="l"/>
          <a:endParaRPr lang="en-US" sz="1200"/>
        </a:p>
        <a:p>
          <a:pPr algn="l"/>
          <a:r>
            <a:rPr lang="en-US" sz="1200"/>
            <a:t>This 25-40% range is based on research that shows road</a:t>
          </a:r>
          <a:r>
            <a:rPr lang="en-US" sz="1200" baseline="0"/>
            <a:t> warriors in cost-focused programs report 12% more trips rated "not worthwhile", 22% fewer trips rated "worthwhile", have twice as much levels of traveler friction, and have higher attrition risks than do road warriors in traveler-focused programs.</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154781</xdr:colOff>
      <xdr:row>3</xdr:row>
      <xdr:rowOff>154782</xdr:rowOff>
    </xdr:from>
    <xdr:to>
      <xdr:col>15</xdr:col>
      <xdr:colOff>202407</xdr:colOff>
      <xdr:row>27</xdr:row>
      <xdr:rowOff>28232</xdr:rowOff>
    </xdr:to>
    <xdr:pic>
      <xdr:nvPicPr>
        <xdr:cNvPr id="2" name="Picture 1"/>
        <xdr:cNvPicPr>
          <a:picLocks noChangeAspect="1"/>
        </xdr:cNvPicPr>
      </xdr:nvPicPr>
      <xdr:blipFill>
        <a:blip xmlns:r="http://schemas.openxmlformats.org/officeDocument/2006/relationships" r:embed="rId1"/>
        <a:stretch>
          <a:fillRect/>
        </a:stretch>
      </xdr:blipFill>
      <xdr:spPr>
        <a:xfrm>
          <a:off x="5619750" y="726282"/>
          <a:ext cx="4298157" cy="5064575"/>
        </a:xfrm>
        <a:prstGeom prst="rect">
          <a:avLst/>
        </a:prstGeom>
      </xdr:spPr>
    </xdr:pic>
    <xdr:clientData/>
  </xdr:twoCellAnchor>
  <xdr:oneCellAnchor>
    <xdr:from>
      <xdr:col>1</xdr:col>
      <xdr:colOff>238122</xdr:colOff>
      <xdr:row>3</xdr:row>
      <xdr:rowOff>59533</xdr:rowOff>
    </xdr:from>
    <xdr:ext cx="3631406" cy="5351850"/>
    <xdr:sp macro="" textlink="">
      <xdr:nvSpPr>
        <xdr:cNvPr id="3" name="TextBox 2"/>
        <xdr:cNvSpPr txBox="1"/>
      </xdr:nvSpPr>
      <xdr:spPr>
        <a:xfrm>
          <a:off x="845341" y="773908"/>
          <a:ext cx="3631406" cy="535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Airlines should  be able to help buyers understand the likely</a:t>
          </a:r>
          <a:r>
            <a:rPr lang="en-US" sz="1600" baseline="0"/>
            <a:t> financial impact of an upgraded travel policy.</a:t>
          </a:r>
        </a:p>
        <a:p>
          <a:endParaRPr lang="en-US" sz="1600" baseline="0"/>
        </a:p>
        <a:p>
          <a:r>
            <a:rPr lang="en-US" sz="1600" baseline="0"/>
            <a:t>One way to do this is to present the extra projected costs as a percentage of the  buyer's current spend on the airline.</a:t>
          </a:r>
        </a:p>
        <a:p>
          <a:endParaRPr lang="en-US" sz="1600" baseline="0"/>
        </a:p>
        <a:p>
          <a:r>
            <a:rPr lang="en-US" sz="1600" baseline="0"/>
            <a:t>The bottom chart shows that the buyer should expect to pay an extra 25% of its current spend in the airline's long haul markets if it allows all travelers to upgrade to Business Class on flights over 6 hours.</a:t>
          </a:r>
        </a:p>
        <a:p>
          <a:endParaRPr lang="en-US" sz="1600" baseline="0"/>
        </a:p>
        <a:p>
          <a:r>
            <a:rPr lang="en-US" sz="1600" baseline="0"/>
            <a:t>If instead the policy allows upgrading to Premium Economy, this would cost an extra 8% if the policy starts at 6 hours, or 5.5% if the policy starts at 7 hours.</a:t>
          </a:r>
        </a:p>
        <a:p>
          <a:endParaRPr lang="en-US" sz="1600" baseline="0"/>
        </a:p>
        <a:p>
          <a:pPr algn="ctr"/>
          <a:r>
            <a:rPr lang="en-US" sz="1400" i="1" baseline="0"/>
            <a:t>All the data in these charts is illustrative</a:t>
          </a:r>
          <a:endParaRPr lang="en-US" sz="1400" i="1"/>
        </a:p>
      </xdr:txBody>
    </xdr:sp>
    <xdr:clientData/>
  </xdr:oneCellAnchor>
  <xdr:oneCellAnchor>
    <xdr:from>
      <xdr:col>15</xdr:col>
      <xdr:colOff>678655</xdr:colOff>
      <xdr:row>3</xdr:row>
      <xdr:rowOff>59533</xdr:rowOff>
    </xdr:from>
    <xdr:ext cx="4417219" cy="1094146"/>
    <xdr:sp macro="" textlink="">
      <xdr:nvSpPr>
        <xdr:cNvPr id="4" name="TextBox 3"/>
        <xdr:cNvSpPr txBox="1"/>
      </xdr:nvSpPr>
      <xdr:spPr>
        <a:xfrm>
          <a:off x="9786936" y="773908"/>
          <a:ext cx="4417219" cy="1094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i="0"/>
            <a:t>Buyers</a:t>
          </a:r>
          <a:r>
            <a:rPr lang="en-US" sz="1600" i="0" baseline="0"/>
            <a:t> can ask their airline partners to estimate  the likely average ticket costs for each stage and cabin, given the airline's understanding of its  fares and the buyer's city pairs. This might look like:</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190499</xdr:colOff>
      <xdr:row>9</xdr:row>
      <xdr:rowOff>86591</xdr:rowOff>
    </xdr:from>
    <xdr:ext cx="2545774" cy="1407308"/>
    <xdr:sp macro="" textlink="">
      <xdr:nvSpPr>
        <xdr:cNvPr id="2" name="TextBox 1"/>
        <xdr:cNvSpPr txBox="1"/>
      </xdr:nvSpPr>
      <xdr:spPr>
        <a:xfrm>
          <a:off x="4433454" y="1342159"/>
          <a:ext cx="2545774" cy="1407308"/>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Thank you to Tom Ruesink, Laura Kusto and Mark Windsor for their valuable feedback and encouragement</a:t>
          </a:r>
          <a:r>
            <a:rPr lang="en-US" sz="1400" baseline="0"/>
            <a:t>.  The model and its clarity is much better because of your help.</a:t>
          </a:r>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cott.gillespie2008@gmail.com" TargetMode="External"/><Relationship Id="rId1" Type="http://schemas.openxmlformats.org/officeDocument/2006/relationships/hyperlink" Target="mailto:scott@tclara.com"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2"/>
  <sheetViews>
    <sheetView tabSelected="1" topLeftCell="B3" zoomScale="80" zoomScaleNormal="80" workbookViewId="0">
      <selection activeCell="F15" sqref="F15"/>
    </sheetView>
  </sheetViews>
  <sheetFormatPr defaultRowHeight="15" x14ac:dyDescent="0.25"/>
  <cols>
    <col min="1" max="1" width="3.5703125" customWidth="1"/>
    <col min="2" max="2" width="45.85546875" customWidth="1"/>
    <col min="3" max="3" width="14.5703125" customWidth="1"/>
    <col min="4" max="4" width="2.5703125" style="1" customWidth="1"/>
    <col min="5" max="5" width="2.5703125" customWidth="1"/>
    <col min="6" max="6" width="14.5703125" customWidth="1"/>
    <col min="7" max="7" width="52.5703125" customWidth="1"/>
    <col min="8" max="8" width="4.42578125" customWidth="1"/>
    <col min="9" max="9" width="15.5703125" customWidth="1"/>
    <col min="10" max="10" width="48.7109375" customWidth="1"/>
    <col min="11" max="11" width="10" customWidth="1"/>
    <col min="12" max="12" width="14.28515625" customWidth="1"/>
  </cols>
  <sheetData>
    <row r="1" spans="1:36" ht="8.25" customHeight="1" x14ac:dyDescent="0.25">
      <c r="A1" s="1"/>
      <c r="B1" s="1"/>
      <c r="C1" s="1"/>
      <c r="E1" s="1"/>
      <c r="F1" s="2"/>
      <c r="G1" s="1"/>
      <c r="H1" s="1"/>
      <c r="I1" s="1"/>
      <c r="J1" s="1"/>
      <c r="K1" s="1"/>
      <c r="L1" s="1"/>
      <c r="M1" s="1"/>
      <c r="N1" s="1"/>
      <c r="O1" s="1"/>
      <c r="P1" s="1"/>
      <c r="Q1" s="1"/>
    </row>
    <row r="2" spans="1:36" ht="40.5" customHeight="1" x14ac:dyDescent="0.7">
      <c r="A2" s="1"/>
      <c r="B2" s="55" t="s">
        <v>100</v>
      </c>
      <c r="C2" s="54"/>
      <c r="D2" s="12"/>
      <c r="E2" s="1"/>
      <c r="F2" s="1"/>
      <c r="G2" s="1"/>
      <c r="H2" s="1"/>
      <c r="I2" s="1"/>
      <c r="J2" s="1"/>
      <c r="K2" s="1"/>
      <c r="L2" s="1"/>
      <c r="M2" s="1"/>
      <c r="N2" s="1"/>
      <c r="O2" s="1"/>
      <c r="P2" s="1"/>
      <c r="Q2" s="1"/>
    </row>
    <row r="3" spans="1:36" ht="17.25" customHeight="1" x14ac:dyDescent="0.3">
      <c r="A3" s="1"/>
      <c r="B3" s="1"/>
      <c r="C3" s="66"/>
      <c r="D3" s="117" t="s">
        <v>103</v>
      </c>
      <c r="E3" s="61"/>
      <c r="F3" s="52" t="s">
        <v>0</v>
      </c>
      <c r="G3" s="1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7.25" customHeight="1" x14ac:dyDescent="0.3">
      <c r="A4" s="1"/>
      <c r="B4" s="1"/>
      <c r="C4" s="66"/>
      <c r="D4" s="117" t="s">
        <v>42</v>
      </c>
      <c r="E4" s="61"/>
      <c r="F4" s="53" t="s">
        <v>1</v>
      </c>
      <c r="G4" s="11"/>
      <c r="H4" s="1"/>
      <c r="I4" s="17"/>
      <c r="J4" s="3"/>
      <c r="K4" s="1"/>
      <c r="L4" s="1"/>
      <c r="M4" s="1"/>
      <c r="N4" s="1"/>
      <c r="O4" s="1"/>
      <c r="P4" s="1"/>
      <c r="Q4" s="1"/>
      <c r="R4" s="1"/>
      <c r="S4" s="1"/>
      <c r="T4" s="1"/>
      <c r="U4" s="1"/>
      <c r="V4" s="1"/>
      <c r="W4" s="1"/>
      <c r="X4" s="1"/>
      <c r="Y4" s="1"/>
      <c r="Z4" s="1"/>
      <c r="AA4" s="1"/>
      <c r="AB4" s="1"/>
      <c r="AC4" s="1"/>
      <c r="AD4" s="1"/>
      <c r="AE4" s="1"/>
      <c r="AF4" s="1"/>
      <c r="AG4" s="1"/>
      <c r="AH4" s="1"/>
      <c r="AI4" s="1"/>
      <c r="AJ4" s="1"/>
    </row>
    <row r="5" spans="1:36" ht="15" customHeight="1" x14ac:dyDescent="0.3">
      <c r="A5" s="1"/>
      <c r="B5" s="1"/>
      <c r="C5" s="8"/>
      <c r="D5" s="8"/>
      <c r="E5" s="1"/>
      <c r="F5" s="9"/>
      <c r="G5" s="11"/>
      <c r="H5" s="1"/>
      <c r="I5" s="60" t="s">
        <v>23</v>
      </c>
      <c r="J5" s="21"/>
      <c r="K5" s="1"/>
      <c r="L5" s="1"/>
      <c r="M5" s="1"/>
      <c r="N5" s="1"/>
      <c r="O5" s="1"/>
      <c r="P5" s="1"/>
      <c r="Q5" s="1"/>
      <c r="R5" s="1"/>
      <c r="S5" s="1"/>
      <c r="T5" s="1"/>
      <c r="U5" s="1"/>
      <c r="V5" s="1"/>
      <c r="W5" s="1"/>
      <c r="X5" s="1"/>
      <c r="Y5" s="1"/>
      <c r="Z5" s="1"/>
      <c r="AA5" s="1"/>
      <c r="AB5" s="1"/>
      <c r="AC5" s="1"/>
      <c r="AD5" s="1"/>
      <c r="AE5" s="1"/>
      <c r="AF5" s="1"/>
      <c r="AG5" s="1"/>
      <c r="AH5" s="1"/>
      <c r="AI5" s="1"/>
      <c r="AJ5" s="1"/>
    </row>
    <row r="6" spans="1:36" ht="18" customHeight="1" x14ac:dyDescent="0.35">
      <c r="A6" s="1"/>
      <c r="B6" s="5"/>
      <c r="C6" s="10"/>
      <c r="D6" s="10"/>
      <c r="E6" s="1"/>
      <c r="F6" s="9"/>
      <c r="G6" s="11"/>
      <c r="H6" s="1"/>
      <c r="I6" s="109">
        <f>C27</f>
        <v>31000</v>
      </c>
      <c r="J6" s="110" t="s">
        <v>40</v>
      </c>
      <c r="K6" s="1"/>
      <c r="L6" s="1"/>
      <c r="M6" s="1"/>
      <c r="N6" s="1"/>
      <c r="O6" s="1"/>
      <c r="P6" s="1"/>
      <c r="Q6" s="1"/>
      <c r="R6" s="1"/>
      <c r="S6" s="1"/>
      <c r="T6" s="1"/>
      <c r="U6" s="1"/>
      <c r="V6" s="1"/>
      <c r="W6" s="1"/>
      <c r="X6" s="1"/>
      <c r="Y6" s="1"/>
      <c r="Z6" s="1"/>
      <c r="AA6" s="1"/>
      <c r="AB6" s="1"/>
      <c r="AC6" s="1"/>
      <c r="AD6" s="1"/>
      <c r="AE6" s="1"/>
      <c r="AF6" s="1"/>
      <c r="AG6" s="1"/>
      <c r="AH6" s="1"/>
      <c r="AI6" s="1"/>
      <c r="AJ6" s="1"/>
    </row>
    <row r="7" spans="1:36" ht="24" customHeight="1" x14ac:dyDescent="0.35">
      <c r="A7" s="1"/>
      <c r="B7" s="5"/>
      <c r="C7" s="10"/>
      <c r="D7" s="10"/>
      <c r="E7" s="1"/>
      <c r="F7" s="9"/>
      <c r="G7" s="11"/>
      <c r="H7" s="1"/>
      <c r="I7" s="97" t="s">
        <v>31</v>
      </c>
      <c r="J7" s="21"/>
      <c r="K7" s="1"/>
      <c r="L7" s="1"/>
      <c r="M7" s="1"/>
      <c r="N7" s="1"/>
      <c r="O7" s="1"/>
      <c r="P7" s="1"/>
      <c r="Q7" s="1"/>
      <c r="R7" s="1"/>
      <c r="S7" s="1"/>
      <c r="T7" s="1"/>
      <c r="U7" s="1"/>
      <c r="V7" s="1"/>
      <c r="W7" s="1"/>
      <c r="X7" s="1"/>
      <c r="Y7" s="1"/>
      <c r="Z7" s="1"/>
      <c r="AA7" s="1"/>
      <c r="AB7" s="1"/>
      <c r="AC7" s="1"/>
      <c r="AD7" s="1"/>
      <c r="AE7" s="1"/>
      <c r="AF7" s="1"/>
      <c r="AG7" s="1"/>
      <c r="AH7" s="1"/>
      <c r="AI7" s="1"/>
      <c r="AJ7" s="1"/>
    </row>
    <row r="8" spans="1:36" ht="26.25" customHeight="1" x14ac:dyDescent="0.4">
      <c r="A8" s="1"/>
      <c r="B8" s="30"/>
      <c r="C8" s="100" t="s">
        <v>21</v>
      </c>
      <c r="D8" s="49"/>
      <c r="E8" s="1"/>
      <c r="F8" s="101" t="s">
        <v>27</v>
      </c>
      <c r="G8" s="34"/>
      <c r="H8" s="1"/>
      <c r="I8" s="108">
        <f>ROUNDUP((I6-F26)/F12,2)</f>
        <v>0.03</v>
      </c>
      <c r="J8" s="106" t="s">
        <v>30</v>
      </c>
      <c r="K8" s="1"/>
      <c r="L8" s="1"/>
      <c r="M8" s="1"/>
      <c r="N8" s="1"/>
      <c r="O8" s="1"/>
      <c r="P8" s="1"/>
      <c r="Q8" s="1"/>
      <c r="R8" s="1"/>
      <c r="S8" s="1"/>
      <c r="T8" s="1"/>
      <c r="U8" s="1"/>
      <c r="V8" s="1"/>
      <c r="W8" s="1"/>
      <c r="X8" s="1"/>
      <c r="Y8" s="1"/>
      <c r="Z8" s="1"/>
      <c r="AA8" s="1"/>
      <c r="AB8" s="1"/>
      <c r="AC8" s="1"/>
      <c r="AD8" s="1"/>
      <c r="AE8" s="1"/>
      <c r="AF8" s="1"/>
      <c r="AG8" s="1"/>
      <c r="AH8" s="1"/>
      <c r="AI8" s="1"/>
      <c r="AJ8" s="1"/>
    </row>
    <row r="9" spans="1:36" ht="16.5" customHeight="1" x14ac:dyDescent="0.25">
      <c r="A9" s="1"/>
      <c r="B9" s="32"/>
      <c r="C9" s="25" t="s">
        <v>4</v>
      </c>
      <c r="F9" s="42"/>
      <c r="G9" s="21"/>
      <c r="H9" s="1"/>
      <c r="I9" s="119" t="s">
        <v>20</v>
      </c>
      <c r="J9" s="120"/>
      <c r="K9" s="1"/>
      <c r="L9" s="1"/>
      <c r="M9" s="1"/>
      <c r="N9" s="1"/>
      <c r="O9" s="1"/>
      <c r="P9" s="1"/>
      <c r="Q9" s="1"/>
      <c r="R9" s="1"/>
      <c r="S9" s="1"/>
      <c r="T9" s="1"/>
      <c r="U9" s="1"/>
      <c r="V9" s="1"/>
      <c r="W9" s="1"/>
      <c r="X9" s="1"/>
      <c r="Y9" s="1"/>
      <c r="Z9" s="1"/>
      <c r="AA9" s="1"/>
      <c r="AB9" s="1"/>
      <c r="AC9" s="1"/>
      <c r="AD9" s="1"/>
      <c r="AE9" s="1"/>
      <c r="AF9" s="1"/>
      <c r="AG9" s="1"/>
      <c r="AH9" s="1"/>
      <c r="AI9" s="1"/>
      <c r="AJ9" s="1"/>
    </row>
    <row r="10" spans="1:36" x14ac:dyDescent="0.25">
      <c r="A10" s="1"/>
      <c r="B10" s="31" t="s">
        <v>18</v>
      </c>
      <c r="C10" s="23">
        <v>30</v>
      </c>
      <c r="D10" s="50"/>
      <c r="E10" s="1"/>
      <c r="F10" s="35">
        <v>150000</v>
      </c>
      <c r="G10" s="36" t="s">
        <v>49</v>
      </c>
      <c r="H10" s="1"/>
      <c r="I10" s="119"/>
      <c r="J10" s="120"/>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15.75" x14ac:dyDescent="0.25">
      <c r="A11" s="1"/>
      <c r="B11" s="31" t="s">
        <v>19</v>
      </c>
      <c r="C11" s="23">
        <v>3</v>
      </c>
      <c r="D11" s="118"/>
      <c r="E11" s="118"/>
      <c r="F11" s="56">
        <v>4</v>
      </c>
      <c r="G11" s="36" t="s">
        <v>28</v>
      </c>
      <c r="H11" s="1"/>
      <c r="I11" s="104">
        <f>F16</f>
        <v>30000</v>
      </c>
      <c r="J11" s="98" t="s">
        <v>26</v>
      </c>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15.75" x14ac:dyDescent="0.25">
      <c r="A12" s="1"/>
      <c r="B12" s="31" t="s">
        <v>6</v>
      </c>
      <c r="C12" s="24">
        <v>100</v>
      </c>
      <c r="D12" s="19"/>
      <c r="E12" s="1"/>
      <c r="F12" s="37">
        <f>ROUND(F10*F11,-3)</f>
        <v>600000</v>
      </c>
      <c r="G12" s="36" t="s">
        <v>29</v>
      </c>
      <c r="H12" s="1"/>
      <c r="I12" s="104">
        <f>F26</f>
        <v>15000</v>
      </c>
      <c r="J12" s="98" t="s">
        <v>7</v>
      </c>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5.75" x14ac:dyDescent="0.25">
      <c r="A13" s="1"/>
      <c r="B13" s="31"/>
      <c r="C13" s="21"/>
      <c r="D13" s="29"/>
      <c r="E13" s="1"/>
      <c r="F13" s="91"/>
      <c r="G13" s="92"/>
      <c r="H13" s="1"/>
      <c r="I13" s="105">
        <f>I6*-1</f>
        <v>-31000</v>
      </c>
      <c r="J13" s="98" t="s">
        <v>5</v>
      </c>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21" x14ac:dyDescent="0.35">
      <c r="A14" s="1"/>
      <c r="B14" s="18"/>
      <c r="C14" s="25" t="s">
        <v>8</v>
      </c>
      <c r="D14" s="51"/>
      <c r="E14" s="1"/>
      <c r="F14" s="38" t="s">
        <v>22</v>
      </c>
      <c r="G14" s="93"/>
      <c r="H14" s="1"/>
      <c r="I14" s="111">
        <f>SUM(I11:I13)</f>
        <v>14000</v>
      </c>
      <c r="J14" s="112" t="str">
        <f>IF(I14&gt;0,"Net Gain per Year","Net Loss per Year")</f>
        <v>Net Gain per Year</v>
      </c>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21" x14ac:dyDescent="0.35">
      <c r="A15" s="1"/>
      <c r="B15" s="31" t="s">
        <v>11</v>
      </c>
      <c r="C15" s="26">
        <v>500</v>
      </c>
      <c r="D15" s="51"/>
      <c r="E15" s="1"/>
      <c r="F15" s="95">
        <v>0.05</v>
      </c>
      <c r="G15" s="94" t="s">
        <v>50</v>
      </c>
      <c r="H15" s="1"/>
      <c r="I15" s="113">
        <f>ROUND(I14/I6,1)</f>
        <v>0.5</v>
      </c>
      <c r="J15" s="112" t="s">
        <v>102</v>
      </c>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x14ac:dyDescent="0.25">
      <c r="A16" s="1"/>
      <c r="B16" s="31" t="s">
        <v>12</v>
      </c>
      <c r="C16" s="26">
        <v>700</v>
      </c>
      <c r="D16" s="19"/>
      <c r="E16" s="1"/>
      <c r="F16" s="96">
        <f>ROUND(F12*F15,-3)</f>
        <v>30000</v>
      </c>
      <c r="G16" s="39" t="s">
        <v>39</v>
      </c>
      <c r="H16" s="1"/>
      <c r="I16" s="18"/>
      <c r="J16" s="2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x14ac:dyDescent="0.25">
      <c r="A17" s="1"/>
      <c r="B17" s="31"/>
      <c r="C17" s="27"/>
      <c r="D17" s="19"/>
      <c r="E17" s="1"/>
      <c r="F17" s="91"/>
      <c r="G17" s="94"/>
      <c r="H17" s="1"/>
      <c r="I17" s="18"/>
      <c r="J17" s="2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x14ac:dyDescent="0.25">
      <c r="A18" s="1"/>
      <c r="B18" s="31" t="s">
        <v>13</v>
      </c>
      <c r="C18" s="26">
        <v>2000</v>
      </c>
      <c r="D18" s="29"/>
      <c r="E18" s="1"/>
      <c r="F18" s="40" t="s">
        <v>35</v>
      </c>
      <c r="G18" s="21"/>
      <c r="H18" s="1"/>
      <c r="I18" s="18"/>
      <c r="J18" s="2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x14ac:dyDescent="0.25">
      <c r="A19" s="1"/>
      <c r="B19" s="31" t="s">
        <v>14</v>
      </c>
      <c r="C19" s="26">
        <v>5000</v>
      </c>
      <c r="D19" s="50"/>
      <c r="E19" s="1"/>
      <c r="F19" s="41">
        <v>2</v>
      </c>
      <c r="G19" s="36" t="s">
        <v>41</v>
      </c>
      <c r="H19" s="1"/>
      <c r="I19" s="18"/>
      <c r="J19" s="2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x14ac:dyDescent="0.25">
      <c r="A20" s="1"/>
      <c r="B20" s="31"/>
      <c r="C20" s="27"/>
      <c r="D20" s="50"/>
      <c r="E20" s="1"/>
      <c r="F20" s="37">
        <f>ROUND(F19*F10,-3)</f>
        <v>300000</v>
      </c>
      <c r="G20" s="36" t="s">
        <v>34</v>
      </c>
      <c r="H20" s="1"/>
      <c r="I20" s="18"/>
      <c r="J20" s="2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x14ac:dyDescent="0.25">
      <c r="A21" s="1"/>
      <c r="B21" s="31" t="s">
        <v>15</v>
      </c>
      <c r="C21" s="26">
        <v>193</v>
      </c>
      <c r="D21" s="50"/>
      <c r="E21" s="1"/>
      <c r="F21" s="42"/>
      <c r="G21" s="36"/>
      <c r="H21" s="1"/>
      <c r="I21" s="18"/>
      <c r="J21" s="2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x14ac:dyDescent="0.25">
      <c r="A22" s="1"/>
      <c r="B22" s="31" t="s">
        <v>16</v>
      </c>
      <c r="C22" s="26">
        <v>250</v>
      </c>
      <c r="D22" s="50"/>
      <c r="E22" s="1"/>
      <c r="F22" s="43">
        <v>4</v>
      </c>
      <c r="G22" s="36" t="s">
        <v>51</v>
      </c>
      <c r="H22" s="1"/>
      <c r="I22" s="18"/>
      <c r="J22" s="2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x14ac:dyDescent="0.25">
      <c r="A23" s="1"/>
      <c r="B23" s="31"/>
      <c r="C23" s="22"/>
      <c r="D23" s="50"/>
      <c r="E23" s="1"/>
      <c r="F23" s="43">
        <v>5</v>
      </c>
      <c r="G23" s="36" t="s">
        <v>36</v>
      </c>
      <c r="H23" s="1"/>
      <c r="I23" s="18"/>
      <c r="J23" s="2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x14ac:dyDescent="0.25">
      <c r="A24" s="1"/>
      <c r="B24" s="33" t="s">
        <v>17</v>
      </c>
      <c r="C24" s="99">
        <v>100</v>
      </c>
      <c r="D24" s="50"/>
      <c r="E24" s="1"/>
      <c r="F24" s="44">
        <f>ROUND(F20/F22,-3)</f>
        <v>75000</v>
      </c>
      <c r="G24" s="36" t="s">
        <v>37</v>
      </c>
      <c r="H24" s="1"/>
      <c r="I24" s="18"/>
      <c r="J24" s="2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x14ac:dyDescent="0.25">
      <c r="A25" s="1"/>
      <c r="B25" s="42"/>
      <c r="C25" s="22"/>
      <c r="D25" s="50"/>
      <c r="E25" s="1"/>
      <c r="F25" s="45">
        <f>ROUND(F20/F23,-3)</f>
        <v>60000</v>
      </c>
      <c r="G25" s="46" t="s">
        <v>38</v>
      </c>
      <c r="H25" s="1"/>
      <c r="I25" s="18"/>
      <c r="J25" s="2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x14ac:dyDescent="0.25">
      <c r="A26" s="1"/>
      <c r="B26" s="31" t="s">
        <v>2</v>
      </c>
      <c r="C26" s="20">
        <f>ROUND((C10*C15)+(C11*C18)+(C12*C21),-3)</f>
        <v>40000</v>
      </c>
      <c r="D26" s="50"/>
      <c r="E26" s="1"/>
      <c r="F26" s="47">
        <f>ROUND(F24-F25,-3)</f>
        <v>15000</v>
      </c>
      <c r="G26" s="39" t="s">
        <v>9</v>
      </c>
      <c r="H26" s="1"/>
      <c r="I26" s="18"/>
      <c r="J26" s="2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x14ac:dyDescent="0.25">
      <c r="A27" s="1"/>
      <c r="B27" s="102" t="s">
        <v>3</v>
      </c>
      <c r="C27" s="103">
        <f>ROUND((C10*C16)+(C11*C19)+(C12*C22)+(C12*C24)-C26,-3)</f>
        <v>31000</v>
      </c>
      <c r="D27" s="19"/>
      <c r="E27" s="1"/>
      <c r="F27" s="28"/>
      <c r="G27" s="21"/>
      <c r="H27" s="1"/>
      <c r="I27" s="18"/>
      <c r="J27" s="2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16.5" thickBot="1" x14ac:dyDescent="0.3">
      <c r="A28" s="1"/>
      <c r="B28" s="59" t="s">
        <v>43</v>
      </c>
      <c r="C28" s="19"/>
      <c r="D28" s="50"/>
      <c r="E28" s="1"/>
      <c r="F28" s="48">
        <f>F26+F16</f>
        <v>45000</v>
      </c>
      <c r="G28" s="116" t="s">
        <v>10</v>
      </c>
      <c r="H28" s="1"/>
      <c r="I28" s="18"/>
      <c r="J28" s="2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16.5" thickTop="1" x14ac:dyDescent="0.25">
      <c r="A29" s="1"/>
      <c r="B29" s="57" t="s">
        <v>44</v>
      </c>
      <c r="C29" s="19"/>
      <c r="D29" s="19"/>
      <c r="E29" s="19"/>
      <c r="F29" s="19"/>
      <c r="G29" s="19"/>
      <c r="H29" s="1"/>
      <c r="I29" s="28"/>
      <c r="J29" s="4"/>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15.75" customHeight="1" x14ac:dyDescent="0.25">
      <c r="A30" s="1"/>
      <c r="B30" s="57"/>
      <c r="C30" s="1"/>
      <c r="E30" s="19"/>
      <c r="F30" s="19"/>
      <c r="G30" s="19"/>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15.75" x14ac:dyDescent="0.25">
      <c r="A31" s="1"/>
      <c r="B31" s="57"/>
      <c r="C31" s="1"/>
      <c r="E31" s="1"/>
      <c r="F31" s="1"/>
      <c r="G31" s="58"/>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15.75" x14ac:dyDescent="0.25">
      <c r="A32" s="1"/>
      <c r="B32" s="59"/>
      <c r="C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s="13" customForma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s="13" customFormat="1" ht="8.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s="13" customForma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s="13" customFormat="1" x14ac:dyDescent="0.25">
      <c r="A36" s="1"/>
      <c r="B36" s="1"/>
      <c r="C36" s="1"/>
      <c r="D36" s="1"/>
      <c r="E36" s="1"/>
      <c r="F36" s="1"/>
      <c r="G36" s="1"/>
      <c r="H36" s="1"/>
      <c r="I36" s="1" t="s">
        <v>33</v>
      </c>
      <c r="J36" s="1" t="s">
        <v>24</v>
      </c>
      <c r="K36" s="1" t="s">
        <v>25</v>
      </c>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s="13" customFormat="1" x14ac:dyDescent="0.25">
      <c r="D37" s="1"/>
      <c r="H37" s="15" t="str">
        <f>J11</f>
        <v>Increase in Value Add</v>
      </c>
      <c r="I37" s="7">
        <f>I11/1000</f>
        <v>30</v>
      </c>
      <c r="J37" s="13">
        <v>0</v>
      </c>
      <c r="K37" s="6">
        <f>I37</f>
        <v>30</v>
      </c>
    </row>
    <row r="38" spans="1:36" s="13" customFormat="1" x14ac:dyDescent="0.25">
      <c r="D38" s="1"/>
      <c r="H38" s="15" t="str">
        <f>J12</f>
        <v>Attrition Savings</v>
      </c>
      <c r="I38" s="7">
        <f>I12/1000</f>
        <v>15</v>
      </c>
      <c r="J38" s="7">
        <f>K37</f>
        <v>30</v>
      </c>
      <c r="K38" s="6">
        <f>I38</f>
        <v>15</v>
      </c>
    </row>
    <row r="39" spans="1:36" s="13" customFormat="1" x14ac:dyDescent="0.25">
      <c r="D39" s="1"/>
      <c r="H39" s="15" t="str">
        <f>J13</f>
        <v>Cost to Upgrade</v>
      </c>
      <c r="I39" s="7">
        <f>I13*-1/1000</f>
        <v>31</v>
      </c>
      <c r="J39" s="16">
        <f>SUM(J40:K40)</f>
        <v>14</v>
      </c>
      <c r="K39" s="6">
        <f>I39</f>
        <v>31</v>
      </c>
    </row>
    <row r="40" spans="1:36" s="13" customFormat="1" x14ac:dyDescent="0.25">
      <c r="D40" s="1"/>
      <c r="H40" s="15" t="str">
        <f>J14</f>
        <v>Net Gain per Year</v>
      </c>
      <c r="I40" s="7">
        <f>I14/1000</f>
        <v>14</v>
      </c>
      <c r="J40" s="13">
        <v>0</v>
      </c>
      <c r="K40" s="6">
        <f>I40</f>
        <v>14</v>
      </c>
    </row>
    <row r="41" spans="1:36" s="13" customFormat="1" x14ac:dyDescent="0.25">
      <c r="D41" s="1"/>
      <c r="H41" s="14" t="s">
        <v>32</v>
      </c>
    </row>
    <row r="42" spans="1:36" s="13" customFormat="1" x14ac:dyDescent="0.25">
      <c r="D42" s="1"/>
      <c r="H42" s="15" t="str">
        <f>TEXT(I37,"$#,###")&amp;"K  "&amp;H37</f>
        <v>$30K  Increase in Value Add</v>
      </c>
    </row>
    <row r="43" spans="1:36" s="13" customFormat="1" x14ac:dyDescent="0.25">
      <c r="D43" s="1"/>
      <c r="H43" s="15" t="str">
        <f>"and "&amp;TEXT(I38,"$#,###")&amp;"K in  "&amp;H38</f>
        <v>and $15K in  Attrition Savings</v>
      </c>
    </row>
    <row r="44" spans="1:36" s="13" customFormat="1" x14ac:dyDescent="0.25">
      <c r="D44" s="1"/>
      <c r="H44" s="15" t="str">
        <f>"Less "&amp;TEXT(I39,"$#,###")&amp;"K  "&amp;H39</f>
        <v>Less $31K  Cost to Upgrade</v>
      </c>
    </row>
    <row r="45" spans="1:36" s="13" customFormat="1" x14ac:dyDescent="0.25">
      <c r="D45" s="1"/>
      <c r="H45" s="15" t="str">
        <f>"Equals "&amp;TEXT(I40,"$#,###")&amp;"K of  "&amp;H40</f>
        <v>Equals $14K of  Net Gain per Year</v>
      </c>
    </row>
    <row r="46" spans="1:36" s="13" customFormat="1" x14ac:dyDescent="0.25">
      <c r="D46" s="1"/>
    </row>
    <row r="47" spans="1:36" s="13" customFormat="1" x14ac:dyDescent="0.25">
      <c r="D47" s="1"/>
    </row>
    <row r="48" spans="1:36" s="13" customFormat="1" x14ac:dyDescent="0.25">
      <c r="D48" s="1"/>
    </row>
    <row r="49" spans="4:4" s="13" customFormat="1" x14ac:dyDescent="0.25">
      <c r="D49" s="1"/>
    </row>
    <row r="50" spans="4:4" s="13" customFormat="1" x14ac:dyDescent="0.25">
      <c r="D50" s="1"/>
    </row>
    <row r="51" spans="4:4" s="13" customFormat="1" x14ac:dyDescent="0.25">
      <c r="D51" s="1"/>
    </row>
    <row r="52" spans="4:4" s="13" customFormat="1" x14ac:dyDescent="0.25">
      <c r="D52" s="1"/>
    </row>
  </sheetData>
  <mergeCells count="2">
    <mergeCell ref="D11:E11"/>
    <mergeCell ref="I9:J10"/>
  </mergeCells>
  <conditionalFormatting sqref="F5:F7">
    <cfRule type="containsText" dxfId="5" priority="2" stopIfTrue="1" operator="containsText" text="A">
      <formula>NOT(ISERROR(SEARCH("A",F5)))</formula>
    </cfRule>
    <cfRule type="containsText" dxfId="4" priority="3" stopIfTrue="1" operator="containsText" text="B">
      <formula>NOT(ISERROR(SEARCH("B",F5)))</formula>
    </cfRule>
    <cfRule type="containsText" dxfId="3" priority="4" stopIfTrue="1" operator="containsText" text="C">
      <formula>NOT(ISERROR(SEARCH("C",F5)))</formula>
    </cfRule>
    <cfRule type="containsText" dxfId="2" priority="5" stopIfTrue="1" operator="containsText" text="D">
      <formula>NOT(ISERROR(SEARCH("D",F5)))</formula>
    </cfRule>
    <cfRule type="containsText" dxfId="1" priority="6" stopIfTrue="1" operator="containsText" text="E">
      <formula>NOT(ISERROR(SEARCH("E",F5)))</formula>
    </cfRule>
  </conditionalFormatting>
  <conditionalFormatting sqref="L11">
    <cfRule type="containsText" dxfId="0" priority="1" operator="containsText" text="Attention">
      <formula>NOT(ISERROR(SEARCH("Attention",L11)))</formula>
    </cfRule>
  </conditionalFormatting>
  <pageMargins left="0.25" right="0.25" top="0.75" bottom="0.75" header="0.3" footer="0.3"/>
  <pageSetup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3" sqref="T13"/>
    </sheetView>
  </sheetViews>
  <sheetFormatPr defaultRowHeight="15" x14ac:dyDescent="0.25"/>
  <cols>
    <col min="1" max="16384" width="9.140625" style="1"/>
  </cols>
  <sheetData/>
  <sheetProtection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3"/>
  <sheetViews>
    <sheetView workbookViewId="0">
      <selection activeCell="P17" sqref="P17"/>
    </sheetView>
  </sheetViews>
  <sheetFormatPr defaultRowHeight="15" x14ac:dyDescent="0.25"/>
  <cols>
    <col min="1" max="1" width="2.28515625" customWidth="1"/>
    <col min="4" max="4" width="10.140625" customWidth="1"/>
    <col min="15" max="15" width="6" customWidth="1"/>
  </cols>
  <sheetData>
    <row r="1" spans="1:43" s="1" customFormat="1" x14ac:dyDescent="0.25"/>
    <row r="2" spans="1:43" s="1" customFormat="1" x14ac:dyDescent="0.25"/>
    <row r="3" spans="1:43" s="1" customFormat="1" x14ac:dyDescent="0.25"/>
    <row r="4" spans="1:43" s="1" customFormat="1" x14ac:dyDescent="0.25"/>
    <row r="5" spans="1:43" s="1" customFormat="1" x14ac:dyDescent="0.25"/>
    <row r="6" spans="1:4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x14ac:dyDescent="0.25">
      <c r="A7" s="1"/>
      <c r="B7" s="1"/>
      <c r="C7" s="1" t="s">
        <v>99</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ht="45" x14ac:dyDescent="0.25">
      <c r="A8" s="1"/>
      <c r="B8" s="1"/>
      <c r="C8" s="1"/>
      <c r="D8" s="1"/>
      <c r="E8" s="121" t="s">
        <v>82</v>
      </c>
      <c r="F8" s="84" t="str">
        <f>"To "&amp;D11</f>
        <v>To Cost Focused</v>
      </c>
      <c r="G8" s="84" t="str">
        <f>"To "&amp;D12</f>
        <v>To Balanced</v>
      </c>
      <c r="H8" s="84" t="str">
        <f>"To "&amp;D13</f>
        <v>To Traveler Focused</v>
      </c>
      <c r="I8" s="84" t="str">
        <f>"To "&amp;D14</f>
        <v>To Very Traveler Focused</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21" customHeight="1" x14ac:dyDescent="0.25">
      <c r="A9" s="1"/>
      <c r="B9" s="1"/>
      <c r="C9" s="1"/>
      <c r="D9" s="85"/>
      <c r="E9" s="121"/>
      <c r="F9" s="80" t="str">
        <f>E11</f>
        <v>D</v>
      </c>
      <c r="G9" s="81" t="str">
        <f>E12</f>
        <v>C</v>
      </c>
      <c r="H9" s="79" t="str">
        <f>E13</f>
        <v>B</v>
      </c>
      <c r="I9" s="78" t="str">
        <f>E14</f>
        <v>A</v>
      </c>
      <c r="J9" s="8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43" s="83" customFormat="1" ht="21" customHeight="1" x14ac:dyDescent="0.25">
      <c r="A10" s="86"/>
      <c r="B10" s="86"/>
      <c r="C10" s="86"/>
      <c r="D10" s="87" t="s">
        <v>79</v>
      </c>
      <c r="E10" s="82" t="s">
        <v>83</v>
      </c>
      <c r="F10" s="88" t="s">
        <v>90</v>
      </c>
      <c r="G10" s="88" t="s">
        <v>89</v>
      </c>
      <c r="H10" s="88" t="s">
        <v>88</v>
      </c>
      <c r="I10" s="107" t="s">
        <v>91</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s="83" customFormat="1" ht="21" customHeight="1" x14ac:dyDescent="0.25">
      <c r="A11" s="86"/>
      <c r="B11" s="86"/>
      <c r="C11" s="86"/>
      <c r="D11" s="87" t="s">
        <v>95</v>
      </c>
      <c r="E11" s="80" t="s">
        <v>84</v>
      </c>
      <c r="F11" s="88" t="s">
        <v>98</v>
      </c>
      <c r="G11" s="88" t="s">
        <v>90</v>
      </c>
      <c r="H11" s="88" t="s">
        <v>89</v>
      </c>
      <c r="I11" s="88" t="s">
        <v>88</v>
      </c>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43" s="83" customFormat="1" ht="21" customHeight="1" x14ac:dyDescent="0.25">
      <c r="A12" s="86"/>
      <c r="B12" s="86"/>
      <c r="C12" s="86"/>
      <c r="D12" s="87" t="s">
        <v>80</v>
      </c>
      <c r="E12" s="81" t="s">
        <v>85</v>
      </c>
      <c r="F12" s="89"/>
      <c r="G12" s="88" t="s">
        <v>98</v>
      </c>
      <c r="H12" s="88" t="s">
        <v>90</v>
      </c>
      <c r="I12" s="88" t="s">
        <v>89</v>
      </c>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s="83" customFormat="1" ht="21" customHeight="1" x14ac:dyDescent="0.25">
      <c r="A13" s="86"/>
      <c r="B13" s="86"/>
      <c r="C13" s="86"/>
      <c r="D13" s="87" t="s">
        <v>96</v>
      </c>
      <c r="E13" s="79" t="s">
        <v>86</v>
      </c>
      <c r="F13" s="89"/>
      <c r="G13" s="89"/>
      <c r="H13" s="88" t="s">
        <v>98</v>
      </c>
      <c r="I13" s="88" t="s">
        <v>90</v>
      </c>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3" s="83" customFormat="1" ht="21" customHeight="1" x14ac:dyDescent="0.25">
      <c r="A14" s="86"/>
      <c r="B14" s="86"/>
      <c r="C14" s="86"/>
      <c r="D14" s="87" t="s">
        <v>81</v>
      </c>
      <c r="E14" s="78" t="s">
        <v>87</v>
      </c>
      <c r="F14" s="89"/>
      <c r="G14" s="89"/>
      <c r="H14" s="89"/>
      <c r="I14" s="88" t="s">
        <v>98</v>
      </c>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row>
    <row r="15" spans="1:43" x14ac:dyDescent="0.25">
      <c r="A15" s="1"/>
      <c r="B15" s="1"/>
      <c r="C15" s="1"/>
      <c r="D15" s="5"/>
      <c r="E15" s="5"/>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x14ac:dyDescent="0.25">
      <c r="A16" s="1"/>
      <c r="B16" s="1"/>
      <c r="C16" s="1"/>
      <c r="D16" s="5"/>
      <c r="E16" s="5"/>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x14ac:dyDescent="0.25">
      <c r="A17" s="1"/>
      <c r="B17" s="1"/>
      <c r="C17" s="1"/>
      <c r="D17" s="5"/>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1:4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1:4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1:4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1:4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1:4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1:4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1:4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1:4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1:4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1:4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1:4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1:4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1:4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1:4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1:4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4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4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1:4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1:4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1:4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4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4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1:4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1:4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1:4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1:4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1:4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1:4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1:4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1:4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1:4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1:4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1:4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49" spans="1:4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row>
    <row r="150" spans="1:4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row>
    <row r="151" spans="1:4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row>
    <row r="152" spans="1:4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row>
    <row r="153" spans="1:4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1:4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1:4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row>
    <row r="156" spans="1:4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row>
    <row r="157" spans="1:4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row>
    <row r="158" spans="1:4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row>
    <row r="159" spans="1:4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row>
    <row r="160" spans="1:4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row>
    <row r="161" spans="1:4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row>
    <row r="162" spans="1:4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row>
    <row r="163" spans="1:4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row>
    <row r="164" spans="1:4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row>
    <row r="165" spans="1:4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row>
    <row r="166" spans="1:4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row>
    <row r="167" spans="1:4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row>
    <row r="168" spans="1:4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row>
    <row r="169" spans="1:4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row>
    <row r="170" spans="1:4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row>
    <row r="171" spans="1:4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row>
    <row r="172" spans="1:4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sheetData>
  <sheetProtection sheet="1" objects="1" scenarios="1"/>
  <mergeCells count="1">
    <mergeCell ref="E8:E9"/>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5"/>
  <sheetViews>
    <sheetView zoomScale="70" zoomScaleNormal="70" workbookViewId="0">
      <selection activeCell="V34" sqref="V34"/>
    </sheetView>
  </sheetViews>
  <sheetFormatPr defaultRowHeight="15" x14ac:dyDescent="0.25"/>
  <cols>
    <col min="2" max="2" width="51.140625" customWidth="1"/>
    <col min="3" max="3" width="2.7109375" customWidth="1"/>
    <col min="4" max="4" width="12.28515625" customWidth="1"/>
    <col min="5" max="5" width="1.42578125" customWidth="1"/>
    <col min="6" max="6" width="12.28515625" customWidth="1"/>
    <col min="7" max="7" width="1.42578125" customWidth="1"/>
    <col min="8" max="8" width="12.28515625" customWidth="1"/>
    <col min="9" max="9" width="1.42578125" customWidth="1"/>
    <col min="10" max="10" width="12.28515625" customWidth="1"/>
    <col min="11" max="11" width="1.42578125" customWidth="1"/>
    <col min="12" max="12" width="12.28515625" customWidth="1"/>
    <col min="13" max="13" width="1.42578125" customWidth="1"/>
    <col min="14" max="14" width="12.28515625" customWidth="1"/>
    <col min="15" max="15" width="1.42578125" customWidth="1"/>
    <col min="16" max="16" width="12.28515625" customWidth="1"/>
    <col min="17" max="17" width="1.42578125" style="1" customWidth="1"/>
    <col min="18" max="43" width="9.140625" style="1"/>
  </cols>
  <sheetData>
    <row r="1" spans="1:17" x14ac:dyDescent="0.25">
      <c r="A1" s="1"/>
      <c r="B1" s="1"/>
      <c r="C1" s="1"/>
      <c r="D1" s="1"/>
      <c r="E1" s="1"/>
      <c r="F1" s="1"/>
      <c r="G1" s="1"/>
      <c r="H1" s="1"/>
      <c r="I1" s="1"/>
      <c r="J1" s="1"/>
      <c r="K1" s="1"/>
      <c r="L1" s="1"/>
      <c r="M1" s="1"/>
      <c r="N1" s="1"/>
      <c r="O1" s="1"/>
      <c r="P1" s="1"/>
    </row>
    <row r="2" spans="1:17" ht="55.5" customHeight="1" x14ac:dyDescent="0.25">
      <c r="A2" s="1"/>
      <c r="B2" s="122" t="s">
        <v>56</v>
      </c>
      <c r="C2" s="122"/>
      <c r="D2" s="122"/>
      <c r="E2" s="122"/>
      <c r="F2" s="122"/>
      <c r="G2" s="122"/>
      <c r="H2" s="122"/>
      <c r="I2" s="122"/>
      <c r="J2" s="122"/>
      <c r="K2" s="122"/>
      <c r="L2" s="122"/>
      <c r="M2" s="122"/>
      <c r="N2" s="122"/>
      <c r="O2" s="122"/>
      <c r="P2" s="122"/>
    </row>
    <row r="3" spans="1:17" ht="24" customHeight="1" x14ac:dyDescent="0.5">
      <c r="A3" s="1"/>
      <c r="B3" s="1"/>
      <c r="C3" s="1"/>
      <c r="D3" s="90" t="s">
        <v>55</v>
      </c>
      <c r="E3" s="1"/>
      <c r="F3" s="1"/>
      <c r="G3" s="1"/>
      <c r="H3" s="1"/>
      <c r="I3" s="1"/>
      <c r="J3" s="1"/>
      <c r="K3" s="1"/>
      <c r="L3" s="1"/>
      <c r="M3" s="1"/>
      <c r="N3" s="1"/>
      <c r="O3" s="1"/>
      <c r="P3" s="1"/>
    </row>
    <row r="4" spans="1:17" ht="6.75" customHeight="1" x14ac:dyDescent="0.25">
      <c r="A4" s="1"/>
      <c r="B4" s="62"/>
      <c r="C4" s="62"/>
      <c r="D4" s="62"/>
      <c r="E4" s="62"/>
      <c r="F4" s="62"/>
      <c r="G4" s="62"/>
      <c r="H4" s="62"/>
      <c r="I4" s="62"/>
      <c r="J4" s="62"/>
      <c r="K4" s="62"/>
      <c r="L4" s="62"/>
      <c r="M4" s="62"/>
      <c r="N4" s="1"/>
      <c r="O4" s="1"/>
      <c r="P4" s="1"/>
    </row>
    <row r="5" spans="1:17" ht="60" customHeight="1" x14ac:dyDescent="0.4">
      <c r="A5" s="1"/>
      <c r="B5" s="115" t="s">
        <v>101</v>
      </c>
      <c r="C5" s="62"/>
      <c r="D5" s="74" t="s">
        <v>45</v>
      </c>
      <c r="E5" s="74"/>
      <c r="F5" s="74" t="s">
        <v>53</v>
      </c>
      <c r="G5" s="74"/>
      <c r="H5" s="74" t="s">
        <v>47</v>
      </c>
      <c r="I5" s="74"/>
      <c r="J5" s="74" t="s">
        <v>52</v>
      </c>
      <c r="K5" s="74"/>
      <c r="L5" s="74" t="s">
        <v>46</v>
      </c>
      <c r="M5" s="74"/>
      <c r="N5" s="74" t="s">
        <v>48</v>
      </c>
      <c r="O5" s="74"/>
      <c r="P5" s="74" t="s">
        <v>54</v>
      </c>
      <c r="Q5" s="63"/>
    </row>
    <row r="6" spans="1:17" ht="18.75" x14ac:dyDescent="0.3">
      <c r="A6" s="1"/>
      <c r="B6" s="8" t="s">
        <v>76</v>
      </c>
      <c r="C6" s="62"/>
      <c r="D6" s="63"/>
      <c r="E6" s="63"/>
      <c r="F6" s="63"/>
      <c r="G6" s="63"/>
      <c r="H6" s="63"/>
      <c r="I6" s="63"/>
      <c r="J6" s="63"/>
      <c r="K6" s="63"/>
      <c r="L6" s="63"/>
      <c r="M6" s="63"/>
      <c r="N6" s="63"/>
      <c r="O6" s="63"/>
      <c r="P6" s="63"/>
      <c r="Q6" s="63"/>
    </row>
    <row r="7" spans="1:17" ht="15.75" x14ac:dyDescent="0.25">
      <c r="A7" s="1"/>
      <c r="B7" s="68" t="str">
        <f>'TPI Model v1.6'!B10</f>
        <v>Trips in Short Haul markets, &lt; 6 hours</v>
      </c>
      <c r="C7" s="1"/>
      <c r="D7" s="64"/>
      <c r="E7" s="1"/>
      <c r="F7" s="64"/>
      <c r="G7" s="1"/>
      <c r="H7" s="64"/>
      <c r="I7" s="1"/>
      <c r="J7" s="1"/>
      <c r="K7" s="1"/>
      <c r="L7" s="1"/>
      <c r="M7" s="1"/>
      <c r="N7" s="64"/>
      <c r="O7" s="1"/>
      <c r="P7" s="1"/>
    </row>
    <row r="8" spans="1:17" ht="4.5" customHeight="1" x14ac:dyDescent="0.25">
      <c r="A8" s="1"/>
      <c r="B8" s="68"/>
      <c r="C8" s="1"/>
      <c r="D8" s="1"/>
      <c r="E8" s="1"/>
      <c r="F8" s="1"/>
      <c r="G8" s="1"/>
      <c r="H8" s="1"/>
      <c r="I8" s="1"/>
      <c r="J8" s="1"/>
      <c r="K8" s="1"/>
      <c r="L8" s="1"/>
      <c r="M8" s="1"/>
      <c r="N8" s="1"/>
      <c r="O8" s="1"/>
      <c r="P8" s="1"/>
    </row>
    <row r="9" spans="1:17" ht="15.75" x14ac:dyDescent="0.25">
      <c r="A9" s="1"/>
      <c r="B9" s="68" t="str">
        <f>'TPI Model v1.6'!B11</f>
        <v>Trips in Long Haul markets, &gt;  6 hours</v>
      </c>
      <c r="C9" s="1"/>
      <c r="D9" s="64"/>
      <c r="E9" s="1"/>
      <c r="F9" s="64"/>
      <c r="G9" s="1"/>
      <c r="H9" s="64"/>
      <c r="I9" s="1"/>
      <c r="J9" s="1"/>
      <c r="K9" s="1"/>
      <c r="L9" s="1"/>
      <c r="M9" s="1"/>
      <c r="N9" s="64"/>
      <c r="O9" s="1"/>
      <c r="P9" s="1"/>
    </row>
    <row r="10" spans="1:17" ht="4.5" customHeight="1" x14ac:dyDescent="0.25">
      <c r="A10" s="1"/>
      <c r="B10" s="68"/>
      <c r="C10" s="1"/>
      <c r="D10" s="1"/>
      <c r="E10" s="1"/>
      <c r="F10" s="1"/>
      <c r="G10" s="1"/>
      <c r="H10" s="1"/>
      <c r="I10" s="1"/>
      <c r="J10" s="1"/>
      <c r="K10" s="1"/>
      <c r="L10" s="1"/>
      <c r="M10" s="1"/>
      <c r="N10" s="1"/>
      <c r="O10" s="1"/>
      <c r="P10" s="1"/>
    </row>
    <row r="11" spans="1:17" ht="15.75" x14ac:dyDescent="0.25">
      <c r="A11" s="1"/>
      <c r="B11" s="68" t="str">
        <f>'TPI Model v1.6'!B12</f>
        <v>Nights away</v>
      </c>
      <c r="C11" s="1"/>
      <c r="D11" s="64"/>
      <c r="E11" s="1"/>
      <c r="F11" s="64"/>
      <c r="G11" s="1"/>
      <c r="H11" s="64"/>
      <c r="I11" s="1"/>
      <c r="J11" s="1"/>
      <c r="K11" s="1"/>
      <c r="L11" s="1"/>
      <c r="M11" s="1"/>
      <c r="N11" s="64"/>
      <c r="O11" s="1"/>
      <c r="P11" s="1"/>
    </row>
    <row r="12" spans="1:17" ht="4.5" customHeight="1" x14ac:dyDescent="0.25">
      <c r="A12" s="1"/>
      <c r="B12" s="68"/>
      <c r="C12" s="1"/>
      <c r="D12" s="1"/>
      <c r="E12" s="1"/>
      <c r="F12" s="1"/>
      <c r="G12" s="1"/>
      <c r="H12" s="1"/>
      <c r="I12" s="1"/>
      <c r="J12" s="1"/>
      <c r="K12" s="1"/>
      <c r="L12" s="1"/>
      <c r="M12" s="1"/>
      <c r="N12" s="1"/>
      <c r="O12" s="1"/>
      <c r="P12" s="1"/>
    </row>
    <row r="13" spans="1:17" ht="15.75" x14ac:dyDescent="0.25">
      <c r="A13" s="1"/>
      <c r="B13" s="68" t="str">
        <f>'TPI Model v1.6'!B15</f>
        <v>Short Haul ticket, current policy</v>
      </c>
      <c r="C13" s="1"/>
      <c r="D13" s="64"/>
      <c r="E13" s="1"/>
      <c r="F13" s="64"/>
      <c r="G13" s="1"/>
      <c r="H13" s="1"/>
      <c r="I13" s="1"/>
      <c r="J13" s="65"/>
      <c r="K13" s="1"/>
      <c r="L13" s="1"/>
      <c r="M13" s="1"/>
      <c r="N13" s="1"/>
      <c r="O13" s="1"/>
      <c r="P13" s="64"/>
    </row>
    <row r="14" spans="1:17" ht="4.5" customHeight="1" x14ac:dyDescent="0.25">
      <c r="A14" s="1"/>
      <c r="B14" s="68"/>
      <c r="C14" s="1"/>
      <c r="D14" s="1"/>
      <c r="E14" s="1"/>
      <c r="F14" s="1"/>
      <c r="G14" s="1"/>
      <c r="H14" s="1"/>
      <c r="I14" s="1"/>
      <c r="J14" s="1"/>
      <c r="K14" s="1"/>
      <c r="L14" s="1"/>
      <c r="M14" s="1"/>
      <c r="N14" s="1"/>
      <c r="O14" s="1"/>
      <c r="P14" s="1"/>
    </row>
    <row r="15" spans="1:17" ht="15.75" x14ac:dyDescent="0.25">
      <c r="A15" s="1"/>
      <c r="B15" s="68" t="str">
        <f>'TPI Model v1.6'!B16</f>
        <v>Short Haul ticket, upgraded policy</v>
      </c>
      <c r="C15" s="1"/>
      <c r="D15" s="64"/>
      <c r="E15" s="1"/>
      <c r="F15" s="64"/>
      <c r="G15" s="1"/>
      <c r="H15" s="1"/>
      <c r="I15" s="1"/>
      <c r="J15" s="65"/>
      <c r="K15" s="1"/>
      <c r="L15" s="1"/>
      <c r="M15" s="1"/>
      <c r="N15" s="1"/>
      <c r="O15" s="1"/>
      <c r="P15" s="64"/>
    </row>
    <row r="16" spans="1:17" ht="4.5" customHeight="1" x14ac:dyDescent="0.25">
      <c r="A16" s="1"/>
      <c r="B16" s="68"/>
      <c r="C16" s="1"/>
      <c r="D16" s="1"/>
      <c r="E16" s="1"/>
      <c r="F16" s="1"/>
      <c r="G16" s="1"/>
      <c r="H16" s="1"/>
      <c r="I16" s="1"/>
      <c r="J16" s="1"/>
      <c r="K16" s="1"/>
      <c r="L16" s="1"/>
      <c r="M16" s="1"/>
      <c r="N16" s="1"/>
      <c r="O16" s="1"/>
      <c r="P16" s="1"/>
    </row>
    <row r="17" spans="1:16" ht="15.75" x14ac:dyDescent="0.25">
      <c r="A17" s="1"/>
      <c r="B17" s="68" t="str">
        <f>'TPI Model v1.6'!B18</f>
        <v>Long Haul ticket, current policy</v>
      </c>
      <c r="C17" s="1"/>
      <c r="D17" s="64"/>
      <c r="E17" s="1"/>
      <c r="F17" s="64"/>
      <c r="G17" s="1"/>
      <c r="H17" s="1"/>
      <c r="I17" s="1"/>
      <c r="J17" s="65"/>
      <c r="K17" s="1"/>
      <c r="L17" s="1"/>
      <c r="M17" s="1"/>
      <c r="N17" s="1"/>
      <c r="O17" s="1"/>
      <c r="P17" s="64"/>
    </row>
    <row r="18" spans="1:16" ht="4.5" customHeight="1" x14ac:dyDescent="0.25">
      <c r="A18" s="1"/>
      <c r="B18" s="68"/>
      <c r="C18" s="1"/>
      <c r="D18" s="1"/>
      <c r="E18" s="1"/>
      <c r="F18" s="1"/>
      <c r="G18" s="1"/>
      <c r="H18" s="1"/>
      <c r="I18" s="1"/>
      <c r="J18" s="1"/>
      <c r="K18" s="1"/>
      <c r="L18" s="1"/>
      <c r="M18" s="1"/>
      <c r="N18" s="1"/>
      <c r="O18" s="1"/>
      <c r="P18" s="1"/>
    </row>
    <row r="19" spans="1:16" ht="15.75" x14ac:dyDescent="0.25">
      <c r="A19" s="1"/>
      <c r="B19" s="68" t="str">
        <f>'TPI Model v1.6'!B19</f>
        <v>Long Haul ticket, upgraded policy</v>
      </c>
      <c r="C19" s="1"/>
      <c r="D19" s="64"/>
      <c r="E19" s="1"/>
      <c r="F19" s="64"/>
      <c r="G19" s="1"/>
      <c r="H19" s="1"/>
      <c r="I19" s="1"/>
      <c r="J19" s="65"/>
      <c r="K19" s="1"/>
      <c r="L19" s="1"/>
      <c r="M19" s="1"/>
      <c r="N19" s="1"/>
      <c r="O19" s="1"/>
      <c r="P19" s="64"/>
    </row>
    <row r="20" spans="1:16" ht="4.5" customHeight="1" x14ac:dyDescent="0.25">
      <c r="A20" s="1"/>
      <c r="B20" s="68"/>
      <c r="C20" s="1"/>
      <c r="D20" s="1"/>
      <c r="E20" s="1"/>
      <c r="F20" s="1"/>
      <c r="G20" s="1"/>
      <c r="H20" s="1"/>
      <c r="I20" s="1"/>
      <c r="J20" s="1"/>
      <c r="K20" s="1"/>
      <c r="L20" s="1"/>
      <c r="M20" s="1"/>
      <c r="N20" s="1"/>
      <c r="O20" s="1"/>
      <c r="P20" s="1"/>
    </row>
    <row r="21" spans="1:16" ht="15.75" x14ac:dyDescent="0.25">
      <c r="A21" s="1"/>
      <c r="B21" s="68" t="str">
        <f>'TPI Model v1.6'!B21</f>
        <v>Room night rate, current policy</v>
      </c>
      <c r="C21" s="1"/>
      <c r="D21" s="64"/>
      <c r="E21" s="1"/>
      <c r="F21" s="64"/>
      <c r="G21" s="1"/>
      <c r="H21" s="1"/>
      <c r="I21" s="1"/>
      <c r="J21" s="65"/>
      <c r="K21" s="1"/>
      <c r="L21" s="1"/>
      <c r="M21" s="1"/>
      <c r="N21" s="1"/>
      <c r="O21" s="1"/>
      <c r="P21" s="64"/>
    </row>
    <row r="22" spans="1:16" ht="4.5" customHeight="1" x14ac:dyDescent="0.25">
      <c r="A22" s="1"/>
      <c r="B22" s="68"/>
      <c r="C22" s="1"/>
      <c r="D22" s="1"/>
      <c r="E22" s="1"/>
      <c r="F22" s="1"/>
      <c r="G22" s="1"/>
      <c r="H22" s="1"/>
      <c r="I22" s="1"/>
      <c r="J22" s="1"/>
      <c r="K22" s="1"/>
      <c r="L22" s="1"/>
      <c r="M22" s="1"/>
      <c r="N22" s="1"/>
      <c r="O22" s="1"/>
      <c r="P22" s="1"/>
    </row>
    <row r="23" spans="1:16" ht="15.75" x14ac:dyDescent="0.25">
      <c r="A23" s="1"/>
      <c r="B23" s="68" t="str">
        <f>'TPI Model v1.6'!B22</f>
        <v>Room night rate, upgraded policy</v>
      </c>
      <c r="C23" s="1"/>
      <c r="D23" s="64"/>
      <c r="E23" s="1"/>
      <c r="F23" s="64"/>
      <c r="G23" s="1"/>
      <c r="H23" s="1"/>
      <c r="I23" s="1"/>
      <c r="J23" s="65"/>
      <c r="K23" s="1"/>
      <c r="L23" s="1"/>
      <c r="M23" s="1"/>
      <c r="N23" s="1"/>
      <c r="O23" s="1"/>
      <c r="P23" s="64"/>
    </row>
    <row r="24" spans="1:16" ht="4.5" customHeight="1" x14ac:dyDescent="0.25">
      <c r="A24" s="1"/>
      <c r="B24" s="68"/>
      <c r="C24" s="1"/>
      <c r="D24" s="1"/>
      <c r="E24" s="1"/>
      <c r="F24" s="1"/>
      <c r="G24" s="1"/>
      <c r="H24" s="1"/>
      <c r="I24" s="1"/>
      <c r="J24" s="1"/>
      <c r="K24" s="1"/>
      <c r="L24" s="1"/>
      <c r="M24" s="1"/>
      <c r="N24" s="1"/>
      <c r="O24" s="1"/>
      <c r="P24" s="1"/>
    </row>
    <row r="25" spans="1:16" ht="15.75" x14ac:dyDescent="0.25">
      <c r="A25" s="1"/>
      <c r="B25" s="68" t="str">
        <f>'TPI Model v1.6'!B24</f>
        <v>Extra cost per night for black cars, meals, etc.</v>
      </c>
      <c r="C25" s="1"/>
      <c r="D25" s="64"/>
      <c r="E25" s="1"/>
      <c r="F25" s="64"/>
      <c r="G25" s="1"/>
      <c r="H25" s="1"/>
      <c r="I25" s="1"/>
      <c r="J25" s="65"/>
      <c r="K25" s="1"/>
      <c r="L25" s="1"/>
      <c r="M25" s="1"/>
      <c r="N25" s="64"/>
      <c r="O25" s="1"/>
      <c r="P25" s="1"/>
    </row>
    <row r="26" spans="1:16" ht="4.5" customHeight="1" x14ac:dyDescent="0.25">
      <c r="A26" s="1"/>
      <c r="B26" s="1"/>
      <c r="C26" s="1"/>
      <c r="D26" s="1"/>
      <c r="E26" s="1"/>
      <c r="F26" s="1"/>
      <c r="G26" s="1"/>
      <c r="H26" s="1"/>
      <c r="I26" s="1"/>
      <c r="J26" s="1"/>
      <c r="K26" s="1"/>
      <c r="L26" s="1"/>
      <c r="M26" s="1"/>
      <c r="N26" s="1"/>
      <c r="O26" s="1"/>
      <c r="P26" s="1"/>
    </row>
    <row r="27" spans="1:16" ht="18.75" x14ac:dyDescent="0.3">
      <c r="A27" s="1"/>
      <c r="B27" s="8" t="s">
        <v>77</v>
      </c>
      <c r="C27" s="1"/>
      <c r="D27" s="1"/>
      <c r="E27" s="1"/>
      <c r="F27" s="1"/>
      <c r="G27" s="1"/>
      <c r="H27" s="1"/>
      <c r="I27" s="1"/>
      <c r="J27" s="1"/>
      <c r="K27" s="1"/>
      <c r="L27" s="1"/>
      <c r="M27" s="1"/>
      <c r="N27" s="1"/>
      <c r="O27" s="1"/>
      <c r="P27" s="1"/>
    </row>
    <row r="28" spans="1:16" ht="15.75" x14ac:dyDescent="0.25">
      <c r="A28" s="1"/>
      <c r="B28" s="68" t="str">
        <f>'TPI Model v1.6'!G10</f>
        <v>Average compensation per road warrior</v>
      </c>
      <c r="C28" s="1"/>
      <c r="D28" s="1"/>
      <c r="E28" s="1"/>
      <c r="F28" s="1"/>
      <c r="G28" s="1"/>
      <c r="H28" s="64"/>
      <c r="I28" s="1"/>
      <c r="J28" s="64"/>
      <c r="K28" s="1"/>
      <c r="L28" s="64"/>
      <c r="M28" s="1"/>
      <c r="N28" s="64"/>
      <c r="O28" s="1"/>
      <c r="P28" s="1"/>
    </row>
    <row r="29" spans="1:16" ht="4.5" customHeight="1" x14ac:dyDescent="0.25">
      <c r="A29" s="1"/>
      <c r="B29" s="68"/>
      <c r="C29" s="1"/>
      <c r="D29" s="1"/>
      <c r="E29" s="1"/>
      <c r="F29" s="1"/>
      <c r="G29" s="1"/>
      <c r="H29" s="1"/>
      <c r="I29" s="1"/>
      <c r="J29" s="1"/>
      <c r="K29" s="1"/>
      <c r="L29" s="1"/>
      <c r="M29" s="1"/>
      <c r="N29" s="1"/>
      <c r="O29" s="1"/>
      <c r="P29" s="1"/>
    </row>
    <row r="30" spans="1:16" ht="15.75" x14ac:dyDescent="0.25">
      <c r="A30" s="1"/>
      <c r="B30" s="68" t="str">
        <f>'TPI Model v1.6'!G11</f>
        <v>Value add factor, which multiplies compensation</v>
      </c>
      <c r="C30" s="1"/>
      <c r="D30" s="1"/>
      <c r="E30" s="1"/>
      <c r="F30" s="1"/>
      <c r="G30" s="1"/>
      <c r="H30" s="64"/>
      <c r="I30" s="1"/>
      <c r="J30" s="64"/>
      <c r="K30" s="1"/>
      <c r="L30" s="65"/>
      <c r="M30" s="1"/>
      <c r="N30" s="65"/>
      <c r="O30" s="1"/>
      <c r="P30" s="1"/>
    </row>
    <row r="31" spans="1:16" ht="4.5" customHeight="1" x14ac:dyDescent="0.25">
      <c r="A31" s="1"/>
      <c r="B31" s="68"/>
      <c r="C31" s="1"/>
      <c r="D31" s="1"/>
      <c r="E31" s="1"/>
      <c r="F31" s="1"/>
      <c r="G31" s="1"/>
      <c r="H31" s="1"/>
      <c r="I31" s="1"/>
      <c r="J31" s="1"/>
      <c r="K31" s="1"/>
      <c r="L31" s="1"/>
      <c r="M31" s="1"/>
      <c r="N31" s="1"/>
      <c r="O31" s="1"/>
      <c r="P31" s="1"/>
    </row>
    <row r="32" spans="1:16" ht="15.75" x14ac:dyDescent="0.25">
      <c r="A32" s="1"/>
      <c r="B32" s="68" t="str">
        <f>'TPI Model v1.6'!G15</f>
        <v>Expected % change in a road warrior's value add</v>
      </c>
      <c r="C32" s="1"/>
      <c r="D32" s="1"/>
      <c r="E32" s="1"/>
      <c r="F32" s="1"/>
      <c r="G32" s="1"/>
      <c r="H32" s="64"/>
      <c r="I32" s="1"/>
      <c r="J32" s="65"/>
      <c r="K32" s="1"/>
      <c r="L32" s="65"/>
      <c r="M32" s="1"/>
      <c r="N32" s="64"/>
      <c r="O32" s="1"/>
      <c r="P32" s="1"/>
    </row>
    <row r="33" spans="1:16" ht="4.5" customHeight="1" x14ac:dyDescent="0.25">
      <c r="A33" s="1"/>
      <c r="B33" s="68"/>
      <c r="C33" s="1"/>
      <c r="D33" s="1"/>
      <c r="E33" s="1"/>
      <c r="F33" s="1"/>
      <c r="G33" s="1"/>
      <c r="H33" s="1"/>
      <c r="I33" s="1"/>
      <c r="J33" s="1"/>
      <c r="K33" s="1"/>
      <c r="L33" s="1"/>
      <c r="M33" s="1"/>
      <c r="N33" s="1"/>
      <c r="O33" s="1"/>
      <c r="P33" s="1"/>
    </row>
    <row r="34" spans="1:16" ht="15.75" x14ac:dyDescent="0.25">
      <c r="A34" s="1"/>
      <c r="B34" s="114" t="str">
        <f>'TPI Model v1.6'!G19</f>
        <v>Attrition costs as a % of annual compensation</v>
      </c>
      <c r="C34" s="1"/>
      <c r="D34" s="1"/>
      <c r="E34" s="1"/>
      <c r="F34" s="1"/>
      <c r="G34" s="1"/>
      <c r="H34" s="64"/>
      <c r="I34" s="1"/>
      <c r="J34" s="1"/>
      <c r="K34" s="1"/>
      <c r="L34" s="64"/>
      <c r="M34" s="1"/>
      <c r="N34" s="1"/>
      <c r="O34" s="1"/>
      <c r="P34" s="1"/>
    </row>
    <row r="35" spans="1:16" ht="4.5" customHeight="1" x14ac:dyDescent="0.25">
      <c r="A35" s="1"/>
      <c r="B35" s="68"/>
      <c r="C35" s="1"/>
      <c r="D35" s="1"/>
      <c r="E35" s="1"/>
      <c r="F35" s="1"/>
      <c r="G35" s="1"/>
      <c r="H35" s="1"/>
      <c r="I35" s="1"/>
      <c r="J35" s="1"/>
      <c r="K35" s="1"/>
      <c r="L35" s="1"/>
      <c r="M35" s="1"/>
      <c r="N35" s="1"/>
      <c r="O35" s="1"/>
      <c r="P35" s="1"/>
    </row>
    <row r="36" spans="1:16" ht="15.75" x14ac:dyDescent="0.25">
      <c r="A36" s="1"/>
      <c r="B36" s="68" t="str">
        <f>'TPI Model v1.6'!G22</f>
        <v>Current average tenure, in years</v>
      </c>
      <c r="C36" s="1"/>
      <c r="D36" s="1"/>
      <c r="E36" s="1"/>
      <c r="F36" s="1"/>
      <c r="G36" s="1"/>
      <c r="H36" s="64"/>
      <c r="I36" s="1"/>
      <c r="J36" s="1"/>
      <c r="K36" s="1"/>
      <c r="L36" s="64"/>
      <c r="M36" s="1"/>
      <c r="N36" s="64"/>
      <c r="O36" s="1"/>
      <c r="P36" s="1"/>
    </row>
    <row r="37" spans="1:16" ht="4.5" customHeight="1" x14ac:dyDescent="0.25">
      <c r="A37" s="1"/>
      <c r="B37" s="68"/>
      <c r="C37" s="1"/>
      <c r="D37" s="1"/>
      <c r="E37" s="1"/>
      <c r="F37" s="1"/>
      <c r="G37" s="1"/>
      <c r="H37" s="1"/>
      <c r="I37" s="1"/>
      <c r="J37" s="1"/>
      <c r="K37" s="1"/>
      <c r="L37" s="1"/>
      <c r="M37" s="1"/>
      <c r="N37" s="1"/>
      <c r="O37" s="1"/>
      <c r="P37" s="1"/>
    </row>
    <row r="38" spans="1:16" ht="15.75" x14ac:dyDescent="0.25">
      <c r="A38" s="1"/>
      <c r="B38" s="68" t="str">
        <f>'TPI Model v1.6'!G23</f>
        <v>Expected tenure with the upgraded travel policy</v>
      </c>
      <c r="C38" s="1"/>
      <c r="D38" s="1"/>
      <c r="E38" s="1"/>
      <c r="F38" s="1"/>
      <c r="G38" s="1"/>
      <c r="H38" s="64"/>
      <c r="I38" s="1"/>
      <c r="J38" s="1"/>
      <c r="K38" s="1"/>
      <c r="L38" s="64"/>
      <c r="M38" s="1"/>
      <c r="N38" s="64"/>
      <c r="O38" s="1"/>
      <c r="P38" s="1"/>
    </row>
    <row r="39" spans="1:16" x14ac:dyDescent="0.25">
      <c r="A39" s="1"/>
      <c r="B39" s="5"/>
      <c r="C39" s="1"/>
      <c r="D39" s="1"/>
      <c r="E39" s="1"/>
      <c r="F39" s="1"/>
      <c r="G39" s="1"/>
      <c r="H39" s="1"/>
      <c r="I39" s="1"/>
      <c r="J39" s="1"/>
      <c r="K39" s="1"/>
      <c r="L39" s="1"/>
      <c r="M39" s="1"/>
      <c r="N39" s="1"/>
      <c r="O39" s="1"/>
      <c r="P39" s="1"/>
    </row>
    <row r="40" spans="1:16" x14ac:dyDescent="0.25">
      <c r="A40" s="1"/>
      <c r="B40" s="1"/>
      <c r="C40" s="1"/>
      <c r="D40" s="1"/>
      <c r="E40" s="1"/>
      <c r="F40" s="1"/>
      <c r="G40" s="1"/>
      <c r="H40" s="1"/>
      <c r="I40" s="1"/>
      <c r="J40" s="1"/>
      <c r="K40" s="1"/>
      <c r="L40" s="1"/>
      <c r="M40" s="1"/>
      <c r="N40" s="1"/>
      <c r="O40" s="1"/>
      <c r="P40" s="1"/>
    </row>
    <row r="41" spans="1:16" x14ac:dyDescent="0.25">
      <c r="A41" s="1"/>
      <c r="B41" s="1"/>
      <c r="C41" s="1"/>
      <c r="D41" s="1"/>
      <c r="E41" s="1"/>
      <c r="F41" s="1"/>
      <c r="G41" s="1"/>
      <c r="H41" s="1"/>
      <c r="I41" s="1"/>
      <c r="J41" s="1"/>
      <c r="K41" s="1"/>
      <c r="L41" s="1"/>
      <c r="M41" s="1"/>
      <c r="N41" s="1"/>
      <c r="O41" s="1"/>
      <c r="P41" s="1"/>
    </row>
    <row r="42" spans="1:16" x14ac:dyDescent="0.25">
      <c r="A42" s="1"/>
      <c r="B42" s="1"/>
      <c r="C42" s="1"/>
      <c r="D42" s="1"/>
      <c r="E42" s="1"/>
      <c r="F42" s="1"/>
      <c r="G42" s="1"/>
      <c r="H42" s="1"/>
      <c r="I42" s="1"/>
      <c r="J42" s="1"/>
      <c r="K42" s="1"/>
      <c r="L42" s="1"/>
      <c r="M42" s="1"/>
      <c r="N42" s="1"/>
      <c r="O42" s="1"/>
      <c r="P42" s="1"/>
    </row>
    <row r="43" spans="1:16" x14ac:dyDescent="0.25">
      <c r="A43" s="1"/>
      <c r="B43" s="1"/>
      <c r="C43" s="1"/>
      <c r="D43" s="1"/>
      <c r="E43" s="1"/>
      <c r="F43" s="1"/>
      <c r="G43" s="1"/>
      <c r="H43" s="1"/>
      <c r="I43" s="1"/>
      <c r="J43" s="1"/>
      <c r="K43" s="1"/>
      <c r="L43" s="1"/>
      <c r="M43" s="1"/>
      <c r="N43" s="1"/>
      <c r="O43" s="1"/>
      <c r="P43" s="1"/>
    </row>
    <row r="44" spans="1:16" x14ac:dyDescent="0.25">
      <c r="A44" s="1"/>
      <c r="B44" s="1"/>
      <c r="C44" s="1"/>
      <c r="D44" s="1"/>
      <c r="E44" s="1"/>
      <c r="F44" s="1"/>
      <c r="G44" s="1"/>
      <c r="H44" s="1"/>
      <c r="I44" s="1"/>
      <c r="J44" s="1"/>
      <c r="K44" s="1"/>
      <c r="L44" s="1"/>
      <c r="M44" s="1"/>
      <c r="N44" s="1"/>
      <c r="O44" s="1"/>
      <c r="P44" s="1"/>
    </row>
    <row r="45" spans="1:16" x14ac:dyDescent="0.25">
      <c r="A45" s="1"/>
      <c r="B45" s="1"/>
      <c r="C45" s="1"/>
      <c r="D45" s="1"/>
      <c r="E45" s="1"/>
      <c r="F45" s="1"/>
      <c r="G45" s="1"/>
      <c r="H45" s="1"/>
      <c r="I45" s="1"/>
      <c r="J45" s="1"/>
      <c r="K45" s="1"/>
      <c r="L45" s="1"/>
      <c r="M45" s="1"/>
      <c r="N45" s="1"/>
      <c r="O45" s="1"/>
      <c r="P45" s="1"/>
    </row>
    <row r="46" spans="1:16" x14ac:dyDescent="0.25">
      <c r="A46" s="1"/>
      <c r="B46" s="1"/>
      <c r="C46" s="1"/>
      <c r="D46" s="1"/>
      <c r="E46" s="1"/>
      <c r="F46" s="1"/>
      <c r="G46" s="1"/>
      <c r="H46" s="1"/>
      <c r="I46" s="1"/>
      <c r="J46" s="1"/>
      <c r="K46" s="1"/>
      <c r="L46" s="1"/>
      <c r="M46" s="1"/>
      <c r="N46" s="1"/>
      <c r="O46" s="1"/>
      <c r="P46" s="1"/>
    </row>
    <row r="47" spans="1:16" x14ac:dyDescent="0.25">
      <c r="A47" s="1"/>
      <c r="B47" s="1"/>
      <c r="C47" s="1"/>
      <c r="D47" s="1"/>
      <c r="E47" s="1"/>
      <c r="F47" s="1"/>
      <c r="G47" s="1"/>
      <c r="H47" s="1"/>
      <c r="I47" s="1"/>
      <c r="J47" s="1"/>
      <c r="K47" s="1"/>
      <c r="L47" s="1"/>
      <c r="M47" s="1"/>
      <c r="N47" s="1"/>
      <c r="O47" s="1"/>
      <c r="P47" s="1"/>
    </row>
    <row r="48" spans="1:16" x14ac:dyDescent="0.25">
      <c r="A48" s="1"/>
      <c r="B48" s="1"/>
      <c r="C48" s="1"/>
      <c r="D48" s="1"/>
      <c r="E48" s="1"/>
      <c r="F48" s="1"/>
      <c r="G48" s="1"/>
      <c r="H48" s="1"/>
      <c r="I48" s="1"/>
      <c r="J48" s="1"/>
      <c r="K48" s="1"/>
      <c r="L48" s="1"/>
      <c r="M48" s="1"/>
      <c r="N48" s="1"/>
      <c r="O48" s="1"/>
      <c r="P48" s="1"/>
    </row>
    <row r="49" spans="1:16" x14ac:dyDescent="0.25">
      <c r="A49" s="1"/>
      <c r="B49" s="1"/>
      <c r="C49" s="1"/>
      <c r="D49" s="1"/>
      <c r="E49" s="1"/>
      <c r="F49" s="1"/>
      <c r="G49" s="1"/>
      <c r="H49" s="1"/>
      <c r="I49" s="1"/>
      <c r="J49" s="1"/>
      <c r="K49" s="1"/>
      <c r="L49" s="1"/>
      <c r="M49" s="1"/>
      <c r="N49" s="1"/>
      <c r="O49" s="1"/>
      <c r="P49" s="1"/>
    </row>
    <row r="50" spans="1:16" x14ac:dyDescent="0.25">
      <c r="A50" s="1"/>
      <c r="B50" s="1"/>
      <c r="C50" s="1"/>
      <c r="D50" s="1"/>
      <c r="E50" s="1"/>
      <c r="F50" s="1"/>
      <c r="G50" s="1"/>
      <c r="H50" s="1"/>
      <c r="I50" s="1"/>
      <c r="J50" s="1"/>
      <c r="K50" s="1"/>
      <c r="L50" s="1"/>
      <c r="M50" s="1"/>
      <c r="N50" s="1"/>
      <c r="O50" s="1"/>
      <c r="P50" s="1"/>
    </row>
    <row r="51" spans="1:16" x14ac:dyDescent="0.25">
      <c r="A51" s="1"/>
      <c r="B51" s="1"/>
      <c r="C51" s="1"/>
      <c r="D51" s="1"/>
      <c r="E51" s="1"/>
      <c r="F51" s="1"/>
      <c r="G51" s="1"/>
      <c r="H51" s="1"/>
      <c r="I51" s="1"/>
      <c r="J51" s="1"/>
      <c r="K51" s="1"/>
      <c r="L51" s="1"/>
      <c r="M51" s="1"/>
      <c r="N51" s="1"/>
      <c r="O51" s="1"/>
      <c r="P51" s="1"/>
    </row>
    <row r="52" spans="1:16" x14ac:dyDescent="0.25">
      <c r="A52" s="1"/>
      <c r="B52" s="1"/>
      <c r="C52" s="1"/>
      <c r="D52" s="1"/>
      <c r="E52" s="1"/>
      <c r="F52" s="1"/>
      <c r="G52" s="1"/>
      <c r="H52" s="1"/>
      <c r="I52" s="1"/>
      <c r="J52" s="1"/>
      <c r="K52" s="1"/>
      <c r="L52" s="1"/>
      <c r="M52" s="1"/>
      <c r="N52" s="1"/>
      <c r="O52" s="1"/>
      <c r="P52" s="1"/>
    </row>
    <row r="53" spans="1:16" x14ac:dyDescent="0.25">
      <c r="A53" s="1"/>
      <c r="B53" s="1"/>
      <c r="C53" s="1"/>
      <c r="D53" s="1"/>
      <c r="E53" s="1"/>
      <c r="F53" s="1"/>
      <c r="G53" s="1"/>
      <c r="H53" s="1"/>
      <c r="I53" s="1"/>
      <c r="J53" s="1"/>
      <c r="K53" s="1"/>
      <c r="L53" s="1"/>
      <c r="M53" s="1"/>
      <c r="N53" s="1"/>
      <c r="O53" s="1"/>
      <c r="P53" s="1"/>
    </row>
    <row r="54" spans="1:16" x14ac:dyDescent="0.25">
      <c r="A54" s="1"/>
      <c r="B54" s="1"/>
      <c r="C54" s="1"/>
      <c r="D54" s="1"/>
      <c r="E54" s="1"/>
      <c r="F54" s="1"/>
      <c r="G54" s="1"/>
      <c r="H54" s="1"/>
      <c r="I54" s="1"/>
      <c r="J54" s="1"/>
      <c r="K54" s="1"/>
      <c r="L54" s="1"/>
      <c r="M54" s="1"/>
      <c r="N54" s="1"/>
      <c r="O54" s="1"/>
      <c r="P54" s="1"/>
    </row>
    <row r="55" spans="1:16" x14ac:dyDescent="0.25">
      <c r="A55" s="1"/>
      <c r="B55" s="1"/>
      <c r="C55" s="1"/>
      <c r="D55" s="1"/>
      <c r="E55" s="1"/>
      <c r="F55" s="1"/>
      <c r="G55" s="1"/>
      <c r="H55" s="1"/>
      <c r="I55" s="1"/>
      <c r="J55" s="1"/>
      <c r="K55" s="1"/>
      <c r="L55" s="1"/>
      <c r="M55" s="1"/>
      <c r="N55" s="1"/>
      <c r="O55" s="1"/>
      <c r="P55" s="1"/>
    </row>
  </sheetData>
  <sheetProtection sheet="1" objects="1" scenarios="1"/>
  <mergeCells count="1">
    <mergeCell ref="B2:P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9"/>
  <sheetViews>
    <sheetView topLeftCell="A2" zoomScale="80" zoomScaleNormal="80" workbookViewId="0">
      <selection activeCell="L29" sqref="L29"/>
    </sheetView>
  </sheetViews>
  <sheetFormatPr defaultRowHeight="15" x14ac:dyDescent="0.25"/>
  <cols>
    <col min="16" max="16" width="10.7109375" customWidth="1"/>
    <col min="17" max="17" width="9.5703125" customWidth="1"/>
    <col min="18" max="18" width="2.28515625" customWidth="1"/>
  </cols>
  <sheetData>
    <row r="1" spans="1:56"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ht="26.25" x14ac:dyDescent="0.4">
      <c r="A3" s="1"/>
      <c r="B3" s="70" t="s">
        <v>57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ht="18.75" x14ac:dyDescent="0.3">
      <c r="A12" s="1"/>
      <c r="B12" s="1"/>
      <c r="C12" s="1"/>
      <c r="D12" s="1"/>
      <c r="E12" s="1"/>
      <c r="F12" s="1"/>
      <c r="G12" s="1"/>
      <c r="H12" s="1"/>
      <c r="I12" s="1"/>
      <c r="J12" s="1"/>
      <c r="K12" s="1"/>
      <c r="L12" s="1"/>
      <c r="M12" s="1"/>
      <c r="N12" s="1"/>
      <c r="O12" s="1"/>
      <c r="P12" s="1"/>
      <c r="Q12" s="73" t="s">
        <v>63</v>
      </c>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1:56" ht="18.75" x14ac:dyDescent="0.3">
      <c r="A13" s="1"/>
      <c r="B13" s="1"/>
      <c r="C13" s="1"/>
      <c r="D13" s="1"/>
      <c r="E13" s="1"/>
      <c r="F13" s="1"/>
      <c r="G13" s="1"/>
      <c r="H13" s="1"/>
      <c r="I13" s="1"/>
      <c r="J13" s="1"/>
      <c r="K13" s="1"/>
      <c r="L13" s="1"/>
      <c r="M13" s="1"/>
      <c r="N13" s="1"/>
      <c r="O13" s="1"/>
      <c r="P13" s="1"/>
      <c r="Q13" s="66" t="s">
        <v>58</v>
      </c>
      <c r="R13" s="66"/>
      <c r="S13" s="71"/>
      <c r="T13" s="66"/>
      <c r="U13" s="66"/>
      <c r="V13" s="66"/>
      <c r="W13" s="66"/>
      <c r="X13" s="66"/>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ht="18.75" x14ac:dyDescent="0.3">
      <c r="A14" s="1"/>
      <c r="B14" s="1"/>
      <c r="C14" s="1"/>
      <c r="D14" s="1"/>
      <c r="E14" s="1"/>
      <c r="F14" s="1"/>
      <c r="G14" s="1"/>
      <c r="H14" s="1"/>
      <c r="I14" s="1"/>
      <c r="J14" s="1"/>
      <c r="K14" s="1"/>
      <c r="L14" s="1"/>
      <c r="M14" s="1"/>
      <c r="N14" s="1"/>
      <c r="O14" s="1"/>
      <c r="P14" s="1"/>
      <c r="Q14" s="72">
        <v>425</v>
      </c>
      <c r="R14" s="66"/>
      <c r="S14" s="66" t="s">
        <v>60</v>
      </c>
      <c r="T14" s="66"/>
      <c r="U14" s="66"/>
      <c r="V14" s="66"/>
      <c r="W14" s="66"/>
      <c r="X14" s="66"/>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ht="18.75" x14ac:dyDescent="0.3">
      <c r="A15" s="1"/>
      <c r="B15" s="1"/>
      <c r="C15" s="1"/>
      <c r="D15" s="1"/>
      <c r="E15" s="1"/>
      <c r="F15" s="1"/>
      <c r="G15" s="1"/>
      <c r="H15" s="1"/>
      <c r="I15" s="1"/>
      <c r="J15" s="1"/>
      <c r="K15" s="1"/>
      <c r="L15" s="1"/>
      <c r="M15" s="1"/>
      <c r="N15" s="1"/>
      <c r="O15" s="1"/>
      <c r="P15" s="1"/>
      <c r="Q15" s="66"/>
      <c r="R15" s="66"/>
      <c r="S15" s="66" t="s">
        <v>61</v>
      </c>
      <c r="T15" s="66"/>
      <c r="U15" s="66"/>
      <c r="V15" s="66"/>
      <c r="W15" s="66"/>
      <c r="X15" s="66"/>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ht="18.75" x14ac:dyDescent="0.3">
      <c r="A16" s="1"/>
      <c r="B16" s="1"/>
      <c r="C16" s="1"/>
      <c r="D16" s="1"/>
      <c r="E16" s="1"/>
      <c r="F16" s="1"/>
      <c r="G16" s="1"/>
      <c r="H16" s="1"/>
      <c r="I16" s="1"/>
      <c r="J16" s="1"/>
      <c r="K16" s="1"/>
      <c r="L16" s="1"/>
      <c r="M16" s="1"/>
      <c r="N16" s="1"/>
      <c r="O16" s="1"/>
      <c r="P16" s="1"/>
      <c r="Q16" s="72">
        <v>570</v>
      </c>
      <c r="R16" s="66"/>
      <c r="S16" s="66" t="s">
        <v>64</v>
      </c>
      <c r="T16" s="66"/>
      <c r="U16" s="66"/>
      <c r="V16" s="66"/>
      <c r="W16" s="66"/>
      <c r="X16" s="66"/>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ht="18.75" x14ac:dyDescent="0.3">
      <c r="A17" s="1"/>
      <c r="B17" s="1"/>
      <c r="C17" s="1"/>
      <c r="D17" s="1"/>
      <c r="E17" s="1"/>
      <c r="F17" s="1"/>
      <c r="G17" s="1"/>
      <c r="H17" s="1"/>
      <c r="I17" s="1"/>
      <c r="J17" s="1"/>
      <c r="K17" s="1"/>
      <c r="L17" s="1"/>
      <c r="M17" s="1"/>
      <c r="N17" s="1"/>
      <c r="O17" s="1"/>
      <c r="P17" s="1"/>
      <c r="Q17" s="72">
        <v>510</v>
      </c>
      <c r="R17" s="66"/>
      <c r="S17" s="66" t="s">
        <v>65</v>
      </c>
      <c r="T17" s="66"/>
      <c r="U17" s="66"/>
      <c r="V17" s="66"/>
      <c r="W17" s="66"/>
      <c r="X17" s="66"/>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ht="18.75" x14ac:dyDescent="0.3">
      <c r="A18" s="1"/>
      <c r="B18" s="1"/>
      <c r="C18" s="1"/>
      <c r="D18" s="1"/>
      <c r="E18" s="1"/>
      <c r="F18" s="1"/>
      <c r="G18" s="1"/>
      <c r="H18" s="1"/>
      <c r="I18" s="1"/>
      <c r="J18" s="1"/>
      <c r="K18" s="1"/>
      <c r="L18" s="1"/>
      <c r="M18" s="1"/>
      <c r="N18" s="1"/>
      <c r="O18" s="1"/>
      <c r="P18" s="1"/>
      <c r="Q18" s="72">
        <v>470</v>
      </c>
      <c r="R18" s="66"/>
      <c r="S18" s="66" t="s">
        <v>66</v>
      </c>
      <c r="T18" s="66"/>
      <c r="U18" s="66"/>
      <c r="V18" s="66"/>
      <c r="W18" s="66"/>
      <c r="X18" s="66"/>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ht="18.75" x14ac:dyDescent="0.3">
      <c r="A19" s="1"/>
      <c r="B19" s="1"/>
      <c r="C19" s="1"/>
      <c r="D19" s="1"/>
      <c r="E19" s="1"/>
      <c r="F19" s="1"/>
      <c r="G19" s="1"/>
      <c r="H19" s="1"/>
      <c r="I19" s="1"/>
      <c r="J19" s="1"/>
      <c r="K19" s="1"/>
      <c r="L19" s="1"/>
      <c r="M19" s="1"/>
      <c r="N19" s="1"/>
      <c r="O19" s="1"/>
      <c r="P19" s="1"/>
      <c r="Q19" s="66"/>
      <c r="R19" s="66"/>
      <c r="S19" s="66" t="s">
        <v>62</v>
      </c>
      <c r="T19" s="66"/>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ht="18.75" x14ac:dyDescent="0.3">
      <c r="A20" s="1"/>
      <c r="B20" s="1"/>
      <c r="C20" s="1"/>
      <c r="D20" s="1"/>
      <c r="E20" s="1"/>
      <c r="F20" s="1"/>
      <c r="G20" s="1"/>
      <c r="H20" s="1"/>
      <c r="I20" s="1"/>
      <c r="J20" s="1"/>
      <c r="K20" s="1"/>
      <c r="L20" s="1"/>
      <c r="M20" s="1"/>
      <c r="N20" s="1"/>
      <c r="O20" s="1"/>
      <c r="P20" s="1"/>
      <c r="Q20" s="72">
        <v>890</v>
      </c>
      <c r="R20" s="66"/>
      <c r="S20" s="66" t="s">
        <v>64</v>
      </c>
      <c r="T20" s="66"/>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ht="18.75" x14ac:dyDescent="0.3">
      <c r="A21" s="1"/>
      <c r="B21" s="1"/>
      <c r="C21" s="1"/>
      <c r="D21" s="1"/>
      <c r="E21" s="1"/>
      <c r="F21" s="1"/>
      <c r="G21" s="1"/>
      <c r="H21" s="1"/>
      <c r="I21" s="1"/>
      <c r="J21" s="1"/>
      <c r="K21" s="1"/>
      <c r="L21" s="1"/>
      <c r="M21" s="1"/>
      <c r="N21" s="1"/>
      <c r="O21" s="1"/>
      <c r="P21" s="1"/>
      <c r="Q21" s="72">
        <v>780</v>
      </c>
      <c r="R21" s="66"/>
      <c r="S21" s="66" t="s">
        <v>65</v>
      </c>
      <c r="T21" s="66"/>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ht="18.75" x14ac:dyDescent="0.3">
      <c r="A22" s="1"/>
      <c r="B22" s="1"/>
      <c r="C22" s="1"/>
      <c r="D22" s="1"/>
      <c r="E22" s="1"/>
      <c r="F22" s="1"/>
      <c r="G22" s="1"/>
      <c r="H22" s="1"/>
      <c r="I22" s="1"/>
      <c r="J22" s="1"/>
      <c r="K22" s="1"/>
      <c r="L22" s="1"/>
      <c r="M22" s="1"/>
      <c r="N22" s="1"/>
      <c r="O22" s="1"/>
      <c r="P22" s="1"/>
      <c r="Q22" s="72">
        <v>510</v>
      </c>
      <c r="R22" s="66"/>
      <c r="S22" s="66" t="s">
        <v>66</v>
      </c>
      <c r="T22" s="66"/>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ht="18.75" x14ac:dyDescent="0.3">
      <c r="A23" s="1"/>
      <c r="B23" s="1"/>
      <c r="C23" s="1"/>
      <c r="D23" s="1"/>
      <c r="E23" s="1"/>
      <c r="F23" s="1"/>
      <c r="G23" s="1"/>
      <c r="H23" s="1"/>
      <c r="I23" s="1"/>
      <c r="J23" s="1"/>
      <c r="K23" s="1"/>
      <c r="L23" s="1"/>
      <c r="M23" s="1"/>
      <c r="N23" s="1"/>
      <c r="O23" s="1"/>
      <c r="P23" s="1"/>
      <c r="Q23" s="1"/>
      <c r="R23" s="1"/>
      <c r="S23" s="66"/>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ht="18.75" x14ac:dyDescent="0.3">
      <c r="A24" s="1"/>
      <c r="B24" s="1"/>
      <c r="C24" s="1"/>
      <c r="D24" s="1"/>
      <c r="E24" s="1"/>
      <c r="F24" s="1"/>
      <c r="G24" s="1"/>
      <c r="H24" s="1"/>
      <c r="I24" s="1"/>
      <c r="J24" s="1"/>
      <c r="K24" s="1"/>
      <c r="L24" s="1"/>
      <c r="M24" s="1"/>
      <c r="N24" s="1"/>
      <c r="O24" s="1"/>
      <c r="P24" s="1"/>
      <c r="Q24" s="66" t="s">
        <v>59</v>
      </c>
      <c r="R24" s="1"/>
      <c r="S24" s="66"/>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1:5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1:5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1:5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1:5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5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row>
    <row r="67" spans="1:5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row>
    <row r="68" spans="1:5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row>
    <row r="238" spans="1:5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row>
    <row r="239" spans="1:5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row>
    <row r="240" spans="1:5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row>
    <row r="241" spans="1:5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row>
    <row r="242" spans="1:5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row>
    <row r="243" spans="1:5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row>
    <row r="244" spans="1:5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row>
    <row r="245" spans="1:5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row>
    <row r="246" spans="1:5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row>
    <row r="247" spans="1:5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row>
    <row r="248" spans="1:5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row>
    <row r="249" spans="1:5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row r="250" spans="1:5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row>
    <row r="251" spans="1:5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row>
    <row r="252" spans="1:5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row>
    <row r="253" spans="1:5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row>
    <row r="254" spans="1:5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row>
    <row r="255" spans="1:5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row>
    <row r="256" spans="1:5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row>
    <row r="257" spans="1:5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row>
    <row r="258" spans="1:5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row>
    <row r="259" spans="1:5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row>
    <row r="260" spans="1:5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row>
    <row r="261" spans="1:5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row>
    <row r="262" spans="1:5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row>
    <row r="263" spans="1:5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row>
    <row r="264" spans="1:5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row>
    <row r="265" spans="1:5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row>
    <row r="266" spans="1:5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row>
    <row r="267" spans="1:5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row>
    <row r="268" spans="1:5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row>
    <row r="269" spans="1:5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row>
    <row r="270" spans="1:5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row>
    <row r="271" spans="1:5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row>
    <row r="272" spans="1:5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row>
    <row r="273" spans="1:5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row>
    <row r="274" spans="1:5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row>
    <row r="275" spans="1:5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row>
    <row r="276" spans="1:5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row>
    <row r="277" spans="1:56" x14ac:dyDescent="0.25">
      <c r="A277" s="1"/>
      <c r="B277" s="1"/>
      <c r="C277" s="1"/>
      <c r="D277" s="1"/>
      <c r="E277" s="1"/>
      <c r="F277" s="1"/>
      <c r="G277" s="1"/>
      <c r="H277" s="1"/>
      <c r="I277" s="1"/>
      <c r="J277" s="1"/>
      <c r="K277" s="1"/>
      <c r="L277" s="1"/>
      <c r="M277" s="1"/>
      <c r="N277" s="1"/>
      <c r="O277" s="1"/>
      <c r="P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row>
    <row r="278" spans="1:56" x14ac:dyDescent="0.25">
      <c r="A278" s="1"/>
      <c r="B278" s="1"/>
      <c r="C278" s="1"/>
      <c r="D278" s="1"/>
      <c r="E278" s="1"/>
      <c r="F278" s="1"/>
      <c r="G278" s="1"/>
      <c r="H278" s="1"/>
      <c r="I278" s="1"/>
      <c r="J278" s="1"/>
      <c r="K278" s="1"/>
      <c r="L278" s="1"/>
      <c r="M278" s="1"/>
      <c r="N278" s="1"/>
      <c r="O278" s="1"/>
      <c r="P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row>
    <row r="279" spans="1:56" x14ac:dyDescent="0.25">
      <c r="A279" s="1"/>
      <c r="B279" s="1"/>
      <c r="C279" s="1"/>
      <c r="D279" s="1"/>
      <c r="E279" s="1"/>
      <c r="F279" s="1"/>
      <c r="G279" s="1"/>
      <c r="H279" s="1"/>
      <c r="I279" s="1"/>
      <c r="J279" s="1"/>
      <c r="K279" s="1"/>
      <c r="L279" s="1"/>
      <c r="M279" s="1"/>
      <c r="N279" s="1"/>
      <c r="O279" s="1"/>
      <c r="P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row>
  </sheetData>
  <sheetProtection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3"/>
  <sheetViews>
    <sheetView zoomScale="110" zoomScaleNormal="110" workbookViewId="0">
      <selection activeCell="R22" sqref="R22"/>
    </sheetView>
  </sheetViews>
  <sheetFormatPr defaultRowHeight="15" x14ac:dyDescent="0.25"/>
  <sheetData>
    <row r="1" spans="1:9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23.25" x14ac:dyDescent="0.35">
      <c r="A2" s="1"/>
      <c r="B2" s="67" t="s">
        <v>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row>
    <row r="3" spans="1:98" ht="9.75" customHeight="1" x14ac:dyDescent="0.25">
      <c r="A3" s="1"/>
      <c r="B3" s="76"/>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row>
    <row r="4" spans="1:98" ht="14.25" customHeight="1" x14ac:dyDescent="0.25">
      <c r="A4" s="1"/>
      <c r="B4" s="76" t="s">
        <v>97</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row>
    <row r="5" spans="1:98" ht="14.25" customHeight="1" x14ac:dyDescent="0.25">
      <c r="A5" s="1"/>
      <c r="B5" s="76" t="s">
        <v>92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row>
    <row r="6" spans="1:98" ht="14.25" customHeight="1" x14ac:dyDescent="0.25">
      <c r="A6" s="1"/>
      <c r="B6" s="76" t="s">
        <v>93</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row>
    <row r="7" spans="1:98" ht="9.75" customHeight="1" x14ac:dyDescent="0.25">
      <c r="A7" s="1"/>
      <c r="B7" s="7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row>
    <row r="8" spans="1:98" ht="15.75" x14ac:dyDescent="0.25">
      <c r="A8" s="1"/>
      <c r="B8" s="76" t="s">
        <v>94</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row>
    <row r="9" spans="1:98" ht="9.75" customHeight="1" x14ac:dyDescent="0.25">
      <c r="A9" s="1"/>
      <c r="B9" s="76"/>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row>
    <row r="10" spans="1:98" ht="18.75" x14ac:dyDescent="0.3">
      <c r="A10" s="1"/>
      <c r="B10" s="69" t="s">
        <v>67</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row>
    <row r="11" spans="1:98" x14ac:dyDescent="0.25">
      <c r="A11" s="1"/>
      <c r="B11" s="1" t="s">
        <v>68</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row>
    <row r="12" spans="1:98"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row>
    <row r="13" spans="1:98" x14ac:dyDescent="0.25">
      <c r="A13" s="1"/>
      <c r="B13" s="1" t="s">
        <v>70</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row>
    <row r="14" spans="1:98" x14ac:dyDescent="0.25">
      <c r="A14" s="1"/>
      <c r="B14" s="75" t="s">
        <v>71</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row>
    <row r="15" spans="1:98" x14ac:dyDescent="0.25">
      <c r="A15" s="1"/>
      <c r="B15" s="75" t="s">
        <v>72</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row>
    <row r="16" spans="1:98"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row>
    <row r="17" spans="1:98" x14ac:dyDescent="0.25">
      <c r="A17" s="1"/>
      <c r="B17" s="1" t="s">
        <v>73</v>
      </c>
      <c r="C17" s="1"/>
      <c r="D17" s="1" t="s">
        <v>75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row>
    <row r="18" spans="1:98" x14ac:dyDescent="0.25">
      <c r="A18" s="1"/>
      <c r="B18" s="1" t="s">
        <v>74</v>
      </c>
      <c r="C18" s="1"/>
      <c r="D18" s="1"/>
      <c r="E18" s="77" t="s">
        <v>75</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row>
    <row r="19" spans="1:98" x14ac:dyDescent="0.25">
      <c r="A19" s="1"/>
      <c r="B19" s="1" t="s">
        <v>78</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row>
    <row r="20" spans="1:9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row>
    <row r="21" spans="1:98"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row>
    <row r="22" spans="1:98"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row>
    <row r="23" spans="1:98"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row>
    <row r="24" spans="1:98"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row>
    <row r="25" spans="1:98"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row>
    <row r="26" spans="1:98"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row>
    <row r="27" spans="1:98"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row>
    <row r="28" spans="1:98"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row>
    <row r="29" spans="1:98"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row>
    <row r="30" spans="1:98"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row>
    <row r="31" spans="1:98"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row>
    <row r="32" spans="1:98"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row>
    <row r="33" spans="1:98"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row>
    <row r="37" spans="1:98"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row>
    <row r="38" spans="1:98"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row>
    <row r="39" spans="1:98"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row>
    <row r="40" spans="1:98"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row>
    <row r="41" spans="1:9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row>
    <row r="42" spans="1:9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row>
    <row r="43" spans="1:9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row>
    <row r="44" spans="1:9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row>
    <row r="45" spans="1:9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row>
    <row r="46" spans="1:9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row>
    <row r="47" spans="1:9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row>
    <row r="48" spans="1:9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row>
    <row r="49" spans="1:9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1:9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1:9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1:9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1:9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row>
  </sheetData>
  <sheetProtection sheet="1" objects="1" scenarios="1"/>
  <hyperlinks>
    <hyperlink ref="B17" r:id="rId1"/>
    <hyperlink ref="B18"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TPI Model v1.6</vt:lpstr>
      <vt:lpstr>Traveler Friction</vt:lpstr>
      <vt:lpstr>Impact on Value Add</vt:lpstr>
      <vt:lpstr>Sources of Values</vt:lpstr>
      <vt:lpstr>Ask Your Airlines</vt:lpstr>
      <vt:lpstr>A Bit More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Gillespie</dc:creator>
  <cp:lastModifiedBy>Scott Gillespie</cp:lastModifiedBy>
  <cp:lastPrinted>2018-02-13T21:37:17Z</cp:lastPrinted>
  <dcterms:created xsi:type="dcterms:W3CDTF">2018-01-15T20:54:47Z</dcterms:created>
  <dcterms:modified xsi:type="dcterms:W3CDTF">2018-02-20T23:18:07Z</dcterms:modified>
</cp:coreProperties>
</file>